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880" tabRatio="608" activeTab="2"/>
  </bookViews>
  <sheets>
    <sheet name="Formularz" sheetId="1" r:id="rId1"/>
    <sheet name="53.1_Zimowy_Narodowy" sheetId="2" r:id="rId2"/>
    <sheet name="54.1_Impreza_całostadionowa" sheetId="3" r:id="rId3"/>
  </sheets>
  <definedNames>
    <definedName name="_xlnm.Print_Area" localSheetId="1">'53.1_Zimowy_Narodowy'!$A$1:$H$23</definedName>
    <definedName name="_xlnm.Print_Area" localSheetId="2">'54.1_Impreza_całostadionowa'!$A$1:$R$186</definedName>
    <definedName name="_xlnm.Print_Area" localSheetId="0">Formularz!$A$1:$H$89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Q171" i="3"/>
  <c r="R171"/>
  <c r="Q172"/>
  <c r="R172"/>
  <c r="Q173"/>
  <c r="R173"/>
  <c r="Q174"/>
  <c r="R174"/>
  <c r="Q175"/>
  <c r="R175"/>
  <c r="Q176"/>
  <c r="R176"/>
  <c r="Q153"/>
  <c r="R153"/>
  <c r="Q154"/>
  <c r="R154"/>
  <c r="Q155"/>
  <c r="R155"/>
  <c r="Q156"/>
  <c r="R156"/>
  <c r="Q146"/>
  <c r="R146"/>
  <c r="Q147"/>
  <c r="R147"/>
  <c r="Q148"/>
  <c r="R148"/>
  <c r="Q149"/>
  <c r="R149"/>
  <c r="Q150"/>
  <c r="R150"/>
  <c r="Q128"/>
  <c r="R128"/>
  <c r="Q129"/>
  <c r="R129"/>
  <c r="Q130"/>
  <c r="R130"/>
  <c r="Q131"/>
  <c r="R131"/>
  <c r="Q132"/>
  <c r="R132"/>
  <c r="Q133"/>
  <c r="R133"/>
  <c r="Q134"/>
  <c r="R134"/>
  <c r="Q135"/>
  <c r="R135"/>
  <c r="Q136"/>
  <c r="R136"/>
  <c r="Q137"/>
  <c r="R137"/>
  <c r="Q138"/>
  <c r="R138"/>
  <c r="Q139"/>
  <c r="R139"/>
  <c r="Q98"/>
  <c r="R98"/>
  <c r="Q99"/>
  <c r="R99"/>
  <c r="Q100"/>
  <c r="R100"/>
  <c r="Q101"/>
  <c r="R101"/>
  <c r="Q102"/>
  <c r="R102"/>
  <c r="Q103"/>
  <c r="R103"/>
  <c r="Q104"/>
  <c r="R104"/>
  <c r="Q105"/>
  <c r="R105"/>
  <c r="Q106"/>
  <c r="R106"/>
  <c r="Q107"/>
  <c r="R107"/>
  <c r="Q108"/>
  <c r="R108"/>
  <c r="Q109"/>
  <c r="R109"/>
  <c r="Q110"/>
  <c r="R110"/>
  <c r="Q111"/>
  <c r="R111"/>
  <c r="Q112"/>
  <c r="R112"/>
  <c r="Q113"/>
  <c r="R113"/>
  <c r="Q114"/>
  <c r="R114"/>
  <c r="Q115"/>
  <c r="R115"/>
  <c r="Q116"/>
  <c r="R116"/>
  <c r="Q117"/>
  <c r="R117"/>
  <c r="Q118"/>
  <c r="R118"/>
  <c r="Q119"/>
  <c r="R119"/>
  <c r="Q120"/>
  <c r="R120"/>
  <c r="Q121"/>
  <c r="R121"/>
  <c r="Q122"/>
  <c r="R122"/>
  <c r="Q123"/>
  <c r="R123"/>
  <c r="Q124"/>
  <c r="R124"/>
  <c r="Q125"/>
  <c r="R125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R94"/>
  <c r="Q95"/>
  <c r="R95"/>
  <c r="Q65"/>
  <c r="R65"/>
  <c r="Q66"/>
  <c r="R66"/>
  <c r="Q67"/>
  <c r="R67"/>
  <c r="Q68"/>
  <c r="R68"/>
  <c r="Q58"/>
  <c r="R58"/>
  <c r="Q59"/>
  <c r="R59"/>
  <c r="Q60"/>
  <c r="R60"/>
  <c r="Q61"/>
  <c r="R61"/>
  <c r="Q62"/>
  <c r="R62"/>
  <c r="Q51"/>
  <c r="R51"/>
  <c r="Q52"/>
  <c r="R52"/>
  <c r="Q53"/>
  <c r="R53"/>
  <c r="Q48"/>
  <c r="R48"/>
  <c r="Q43"/>
  <c r="R43"/>
  <c r="Q44"/>
  <c r="R44"/>
  <c r="Q45"/>
  <c r="R45"/>
  <c r="Q40"/>
  <c r="R40"/>
  <c r="Q38"/>
  <c r="R38"/>
  <c r="Q39"/>
  <c r="R39"/>
  <c r="Q29"/>
  <c r="R29"/>
  <c r="Q30"/>
  <c r="R30"/>
  <c r="Q24"/>
  <c r="R24"/>
  <c r="Q25"/>
  <c r="R25"/>
  <c r="Q26"/>
  <c r="R26"/>
  <c r="R18"/>
  <c r="R17"/>
  <c r="Q13"/>
  <c r="R13"/>
  <c r="Q14"/>
  <c r="R14"/>
  <c r="Q15"/>
  <c r="R15"/>
  <c r="Q9"/>
  <c r="R9"/>
  <c r="Q10"/>
  <c r="R10"/>
  <c r="Q12"/>
  <c r="R12"/>
  <c r="N153"/>
  <c r="O153"/>
  <c r="N154"/>
  <c r="O154"/>
  <c r="N155"/>
  <c r="O155"/>
  <c r="N156"/>
  <c r="O156"/>
  <c r="N150"/>
  <c r="O150"/>
  <c r="N146"/>
  <c r="O146"/>
  <c r="N147"/>
  <c r="O147"/>
  <c r="N148"/>
  <c r="O148"/>
  <c r="N149"/>
  <c r="O149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65"/>
  <c r="O65"/>
  <c r="N66"/>
  <c r="O66"/>
  <c r="N67"/>
  <c r="O67"/>
  <c r="N68"/>
  <c r="O68"/>
  <c r="N58"/>
  <c r="O58"/>
  <c r="N59"/>
  <c r="O59"/>
  <c r="N60"/>
  <c r="O60"/>
  <c r="N61"/>
  <c r="O61"/>
  <c r="N62"/>
  <c r="O62"/>
  <c r="N51"/>
  <c r="O51"/>
  <c r="N52"/>
  <c r="O52"/>
  <c r="N53"/>
  <c r="O53"/>
  <c r="N48"/>
  <c r="O48"/>
  <c r="N43"/>
  <c r="O43"/>
  <c r="N44"/>
  <c r="O44"/>
  <c r="N45"/>
  <c r="O45"/>
  <c r="N38"/>
  <c r="O38"/>
  <c r="N39"/>
  <c r="O39"/>
  <c r="N40"/>
  <c r="O40"/>
  <c r="N29"/>
  <c r="O29"/>
  <c r="N30"/>
  <c r="O30"/>
  <c r="N24"/>
  <c r="O24"/>
  <c r="N25"/>
  <c r="O25"/>
  <c r="N26"/>
  <c r="O26"/>
  <c r="N13"/>
  <c r="O13"/>
  <c r="N14"/>
  <c r="O14"/>
  <c r="N15"/>
  <c r="O15"/>
  <c r="N9"/>
  <c r="O9"/>
  <c r="N10"/>
  <c r="O10"/>
  <c r="H153"/>
  <c r="I153"/>
  <c r="H154"/>
  <c r="I154"/>
  <c r="H155"/>
  <c r="I155"/>
  <c r="H156"/>
  <c r="I156"/>
  <c r="H146"/>
  <c r="I146"/>
  <c r="H147"/>
  <c r="I147"/>
  <c r="H148"/>
  <c r="I148"/>
  <c r="H149"/>
  <c r="I149"/>
  <c r="H150"/>
  <c r="I150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65"/>
  <c r="I65"/>
  <c r="H66"/>
  <c r="I66"/>
  <c r="H67"/>
  <c r="I67"/>
  <c r="H68"/>
  <c r="I68"/>
  <c r="H58"/>
  <c r="I58"/>
  <c r="H59"/>
  <c r="I59"/>
  <c r="H60"/>
  <c r="I60"/>
  <c r="H61"/>
  <c r="I61"/>
  <c r="H62"/>
  <c r="I62"/>
  <c r="H51"/>
  <c r="I51"/>
  <c r="H52"/>
  <c r="I52"/>
  <c r="H53"/>
  <c r="I53"/>
  <c r="H43"/>
  <c r="I43"/>
  <c r="H44"/>
  <c r="I44"/>
  <c r="H45"/>
  <c r="I45"/>
  <c r="H38"/>
  <c r="I38"/>
  <c r="H39"/>
  <c r="I39"/>
  <c r="H40"/>
  <c r="I40"/>
  <c r="H29"/>
  <c r="I29"/>
  <c r="H30"/>
  <c r="I30"/>
  <c r="H24"/>
  <c r="I24"/>
  <c r="H25"/>
  <c r="I25"/>
  <c r="H26"/>
  <c r="I26"/>
  <c r="H21"/>
  <c r="I21"/>
  <c r="H13"/>
  <c r="I13"/>
  <c r="H14"/>
  <c r="I14"/>
  <c r="H15"/>
  <c r="I15"/>
  <c r="H9"/>
  <c r="I9"/>
  <c r="H10"/>
  <c r="I10"/>
  <c r="G5" i="2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81" i="1"/>
  <c r="H79"/>
  <c r="G79"/>
  <c r="H78"/>
  <c r="G78"/>
  <c r="H77"/>
  <c r="G77"/>
  <c r="G74"/>
  <c r="H72"/>
  <c r="G72"/>
  <c r="G69"/>
  <c r="H69"/>
  <c r="G70"/>
  <c r="H70"/>
  <c r="G71"/>
  <c r="H71"/>
  <c r="H68"/>
  <c r="G68"/>
  <c r="H63"/>
  <c r="H60"/>
  <c r="H65"/>
  <c r="G65"/>
  <c r="G56"/>
  <c r="H53"/>
  <c r="G53"/>
  <c r="H34"/>
  <c r="G34"/>
  <c r="G63"/>
  <c r="G57"/>
  <c r="H57"/>
  <c r="G58"/>
  <c r="H58"/>
  <c r="G59"/>
  <c r="H59"/>
  <c r="G60"/>
  <c r="G61"/>
  <c r="H61"/>
  <c r="G62"/>
  <c r="H62"/>
  <c r="G64"/>
  <c r="H64"/>
  <c r="H56"/>
  <c r="G51"/>
  <c r="H51"/>
  <c r="G52"/>
  <c r="H52"/>
  <c r="H50"/>
  <c r="G50"/>
  <c r="H47"/>
  <c r="G47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H31"/>
  <c r="G31"/>
  <c r="G29"/>
  <c r="H29"/>
  <c r="G30"/>
  <c r="H30"/>
  <c r="H28"/>
  <c r="G28"/>
  <c r="G23"/>
  <c r="H25"/>
  <c r="G25"/>
  <c r="G18"/>
  <c r="H18"/>
  <c r="G19"/>
  <c r="H19"/>
  <c r="G20"/>
  <c r="H20"/>
  <c r="G21"/>
  <c r="H21"/>
  <c r="G22"/>
  <c r="H22"/>
  <c r="H23"/>
  <c r="G24"/>
  <c r="H24"/>
  <c r="H17"/>
  <c r="G17"/>
  <c r="G14"/>
  <c r="G11"/>
  <c r="H11"/>
  <c r="G12"/>
  <c r="H12"/>
  <c r="G13"/>
  <c r="H13"/>
  <c r="H10"/>
  <c r="H14" s="1"/>
  <c r="H74" s="1"/>
  <c r="H81" s="1"/>
  <c r="H4" i="2" l="1"/>
  <c r="G16"/>
  <c r="G4"/>
  <c r="I117" i="3" l="1"/>
  <c r="I118"/>
  <c r="I119"/>
  <c r="I120"/>
  <c r="I121"/>
  <c r="I122"/>
  <c r="I123"/>
  <c r="N109" l="1"/>
  <c r="I20"/>
  <c r="C24" l="1"/>
  <c r="C41" i="1" l="1"/>
  <c r="C43" i="3"/>
  <c r="C45"/>
  <c r="C64" l="1"/>
  <c r="C40"/>
  <c r="C45" i="1"/>
  <c r="C18"/>
  <c r="C68" i="3" l="1"/>
  <c r="C66"/>
  <c r="C145" l="1"/>
  <c r="C17" i="1" l="1"/>
  <c r="C17" i="3" l="1"/>
  <c r="C12" i="2" l="1"/>
  <c r="H20" i="3" l="1"/>
  <c r="H23"/>
  <c r="H28"/>
  <c r="H32"/>
  <c r="H37"/>
  <c r="H42"/>
  <c r="H47"/>
  <c r="H50"/>
  <c r="H70"/>
  <c r="H71"/>
  <c r="H74"/>
  <c r="H75"/>
  <c r="H76"/>
  <c r="H77"/>
  <c r="H78"/>
  <c r="H79"/>
  <c r="H80"/>
  <c r="H81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2"/>
  <c r="H113"/>
  <c r="H114"/>
  <c r="H115"/>
  <c r="H116"/>
  <c r="H117"/>
  <c r="H118"/>
  <c r="H119"/>
  <c r="H120"/>
  <c r="H121"/>
  <c r="H122"/>
  <c r="H123"/>
  <c r="H124"/>
  <c r="H125"/>
  <c r="H152"/>
  <c r="I8"/>
  <c r="H8"/>
  <c r="M173" l="1"/>
  <c r="M172"/>
  <c r="M171"/>
  <c r="M170"/>
  <c r="H166"/>
  <c r="C13" i="2" l="1"/>
  <c r="C5"/>
  <c r="C4"/>
  <c r="C39" i="1" l="1"/>
  <c r="H16" i="2" l="1"/>
  <c r="C35" i="1" l="1"/>
  <c r="R170" i="3" l="1"/>
  <c r="Q170"/>
  <c r="R177" l="1"/>
  <c r="Q177"/>
  <c r="C156"/>
  <c r="H64" l="1"/>
  <c r="C60" l="1"/>
  <c r="C57"/>
  <c r="H57" s="1"/>
  <c r="C52" i="1"/>
  <c r="C51"/>
  <c r="C50"/>
  <c r="C162" i="3" l="1"/>
  <c r="H164"/>
  <c r="H159"/>
  <c r="H158"/>
  <c r="H162" l="1"/>
  <c r="C161"/>
  <c r="H161" s="1"/>
  <c r="H145" l="1"/>
  <c r="C148"/>
  <c r="C147"/>
  <c r="C141"/>
  <c r="H141" s="1"/>
  <c r="H142"/>
  <c r="C143"/>
  <c r="H143" s="1"/>
  <c r="C67"/>
  <c r="C65"/>
  <c r="C62"/>
  <c r="C61"/>
  <c r="C59"/>
  <c r="C58"/>
  <c r="O141" l="1"/>
  <c r="O142"/>
  <c r="O143"/>
  <c r="N143"/>
  <c r="Q143" s="1"/>
  <c r="N141"/>
  <c r="Q141" s="1"/>
  <c r="N142"/>
  <c r="Q142" s="1"/>
  <c r="I143"/>
  <c r="I141"/>
  <c r="I142"/>
  <c r="H55"/>
  <c r="R141" l="1"/>
  <c r="R142"/>
  <c r="R143"/>
  <c r="H48"/>
  <c r="C44"/>
  <c r="H34" l="1"/>
  <c r="H35"/>
  <c r="H12" l="1"/>
  <c r="O166" l="1"/>
  <c r="N166"/>
  <c r="I166"/>
  <c r="O164"/>
  <c r="N164"/>
  <c r="I164"/>
  <c r="N162"/>
  <c r="O162"/>
  <c r="O161"/>
  <c r="N161"/>
  <c r="I161"/>
  <c r="I162"/>
  <c r="N159"/>
  <c r="O159"/>
  <c r="O158"/>
  <c r="N158"/>
  <c r="Q159"/>
  <c r="I159"/>
  <c r="R159" s="1"/>
  <c r="I158"/>
  <c r="N152"/>
  <c r="O152"/>
  <c r="I152"/>
  <c r="O145"/>
  <c r="N145"/>
  <c r="I145"/>
  <c r="O102"/>
  <c r="N98"/>
  <c r="O98"/>
  <c r="N99"/>
  <c r="O99"/>
  <c r="N100"/>
  <c r="O100"/>
  <c r="N101"/>
  <c r="O101"/>
  <c r="N102"/>
  <c r="N103"/>
  <c r="O103"/>
  <c r="N104"/>
  <c r="O104"/>
  <c r="N105"/>
  <c r="O105"/>
  <c r="N106"/>
  <c r="O106"/>
  <c r="N107"/>
  <c r="O107"/>
  <c r="N108"/>
  <c r="O108"/>
  <c r="O109"/>
  <c r="N110"/>
  <c r="O110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O97"/>
  <c r="N97"/>
  <c r="I98"/>
  <c r="I99"/>
  <c r="I100"/>
  <c r="I101"/>
  <c r="I102"/>
  <c r="I103"/>
  <c r="I104"/>
  <c r="I105"/>
  <c r="I106"/>
  <c r="I107"/>
  <c r="I108"/>
  <c r="I109"/>
  <c r="I110"/>
  <c r="I112"/>
  <c r="I113"/>
  <c r="I114"/>
  <c r="I115"/>
  <c r="I116"/>
  <c r="I124"/>
  <c r="I125"/>
  <c r="I97"/>
  <c r="O74"/>
  <c r="N74"/>
  <c r="I75"/>
  <c r="I76"/>
  <c r="I77"/>
  <c r="I78"/>
  <c r="I79"/>
  <c r="I80"/>
  <c r="I81"/>
  <c r="I83"/>
  <c r="I84"/>
  <c r="I85"/>
  <c r="I86"/>
  <c r="I87"/>
  <c r="I88"/>
  <c r="I89"/>
  <c r="I90"/>
  <c r="I91"/>
  <c r="I92"/>
  <c r="I93"/>
  <c r="I94"/>
  <c r="I95"/>
  <c r="I74"/>
  <c r="N55"/>
  <c r="O55"/>
  <c r="N64"/>
  <c r="O64"/>
  <c r="N70"/>
  <c r="O70"/>
  <c r="N71"/>
  <c r="O71"/>
  <c r="I55"/>
  <c r="I64"/>
  <c r="I70"/>
  <c r="I71"/>
  <c r="N50"/>
  <c r="O50"/>
  <c r="I50"/>
  <c r="N47"/>
  <c r="O47"/>
  <c r="I47"/>
  <c r="I48"/>
  <c r="N42"/>
  <c r="O42"/>
  <c r="I42"/>
  <c r="N37"/>
  <c r="O37"/>
  <c r="I37"/>
  <c r="N32"/>
  <c r="O32"/>
  <c r="N34"/>
  <c r="O34"/>
  <c r="N35"/>
  <c r="O35"/>
  <c r="I32"/>
  <c r="I34"/>
  <c r="I35"/>
  <c r="N28"/>
  <c r="O28"/>
  <c r="I28"/>
  <c r="N23"/>
  <c r="Q23" s="1"/>
  <c r="O23"/>
  <c r="I23"/>
  <c r="O21"/>
  <c r="R21" s="1"/>
  <c r="O20"/>
  <c r="R20" s="1"/>
  <c r="N21"/>
  <c r="N20"/>
  <c r="O12"/>
  <c r="N12"/>
  <c r="I12"/>
  <c r="O8"/>
  <c r="R8" s="1"/>
  <c r="N8"/>
  <c r="C18"/>
  <c r="O17"/>
  <c r="C127"/>
  <c r="C82"/>
  <c r="C111"/>
  <c r="R42" l="1"/>
  <c r="R50"/>
  <c r="R47"/>
  <c r="N111"/>
  <c r="H111"/>
  <c r="O18"/>
  <c r="R55"/>
  <c r="I82"/>
  <c r="H82"/>
  <c r="N127"/>
  <c r="H127"/>
  <c r="Q20"/>
  <c r="R71"/>
  <c r="R74"/>
  <c r="R70"/>
  <c r="Q164"/>
  <c r="Q166"/>
  <c r="R28"/>
  <c r="R64"/>
  <c r="R164"/>
  <c r="R166"/>
  <c r="R32"/>
  <c r="Q74"/>
  <c r="Q50"/>
  <c r="Q70"/>
  <c r="Q152"/>
  <c r="R162"/>
  <c r="R35"/>
  <c r="Q32"/>
  <c r="R37"/>
  <c r="Q34"/>
  <c r="R23"/>
  <c r="Q28"/>
  <c r="Q37"/>
  <c r="Q8"/>
  <c r="Q47"/>
  <c r="Q161"/>
  <c r="Q21"/>
  <c r="O127"/>
  <c r="R152"/>
  <c r="N17"/>
  <c r="Q17" s="1"/>
  <c r="R34"/>
  <c r="N18"/>
  <c r="Q18" s="1"/>
  <c r="Q64"/>
  <c r="I111"/>
  <c r="Q97"/>
  <c r="Q145"/>
  <c r="Q162"/>
  <c r="Q42"/>
  <c r="I57"/>
  <c r="I167" s="1"/>
  <c r="Q55"/>
  <c r="O57"/>
  <c r="R97"/>
  <c r="O111"/>
  <c r="I127"/>
  <c r="R145"/>
  <c r="R161"/>
  <c r="R158"/>
  <c r="Q35"/>
  <c r="Q71"/>
  <c r="N57"/>
  <c r="Q57" s="1"/>
  <c r="Q158"/>
  <c r="Q127" l="1"/>
  <c r="H167"/>
  <c r="R127"/>
  <c r="N167"/>
  <c r="O167"/>
  <c r="R57"/>
  <c r="Q167" l="1"/>
  <c r="Q178" s="1"/>
  <c r="R167"/>
  <c r="R178" s="1"/>
  <c r="R179" l="1"/>
</calcChain>
</file>

<file path=xl/sharedStrings.xml><?xml version="1.0" encoding="utf-8"?>
<sst xmlns="http://schemas.openxmlformats.org/spreadsheetml/2006/main" count="373" uniqueCount="291">
  <si>
    <t>LP.</t>
  </si>
  <si>
    <t>A</t>
  </si>
  <si>
    <t>B</t>
  </si>
  <si>
    <t>C</t>
  </si>
  <si>
    <t>D</t>
  </si>
  <si>
    <t>E</t>
  </si>
  <si>
    <t>F</t>
  </si>
  <si>
    <t>G</t>
  </si>
  <si>
    <t>Dźwigi  (szt)</t>
  </si>
  <si>
    <t>Schody ruchome (szt)</t>
  </si>
  <si>
    <t>Teren zewnętrzny utwardzony (2 razy w tygodniu)</t>
  </si>
  <si>
    <t>Wycieczki - trasa</t>
  </si>
  <si>
    <t>SMC wraz z toaletami</t>
  </si>
  <si>
    <t>Foyer CK</t>
  </si>
  <si>
    <t>Sala kinowa</t>
  </si>
  <si>
    <t>Kaplica</t>
  </si>
  <si>
    <t>Toalety</t>
  </si>
  <si>
    <t>Korytarze</t>
  </si>
  <si>
    <t>Kuchnie</t>
  </si>
  <si>
    <t>Dostarczanie i ustawianie mebli</t>
  </si>
  <si>
    <t>cena za imprezę brutto</t>
  </si>
  <si>
    <t>cena za imprezę netto</t>
  </si>
  <si>
    <t>*Wykonawca wypełnia kolumny C,D</t>
  </si>
  <si>
    <t>H</t>
  </si>
  <si>
    <t>I</t>
  </si>
  <si>
    <t>J</t>
  </si>
  <si>
    <t>K</t>
  </si>
  <si>
    <t>L</t>
  </si>
  <si>
    <t>M</t>
  </si>
  <si>
    <t>Częstotliwość</t>
  </si>
  <si>
    <t>TEREN ZEWNĘTRZNY</t>
  </si>
  <si>
    <t>LOŻE VIP</t>
  </si>
  <si>
    <t>Biznes Klub</t>
  </si>
  <si>
    <t>KANTYNA</t>
  </si>
  <si>
    <t>Kantyna</t>
  </si>
  <si>
    <t xml:space="preserve">GALERIA  </t>
  </si>
  <si>
    <t>Galeria</t>
  </si>
  <si>
    <t>Foyer Galerii</t>
  </si>
  <si>
    <t>RECEPCJA P0 NAD GALERIĄ</t>
  </si>
  <si>
    <t>CENTRUM PRASOWE</t>
  </si>
  <si>
    <t>Stadium Media Center</t>
  </si>
  <si>
    <t>KAPLICA</t>
  </si>
  <si>
    <t>Foyer kaplicy i szatni przy kaplicy</t>
  </si>
  <si>
    <t xml:space="preserve">STREFA ZAWODNICZA </t>
  </si>
  <si>
    <t>Trybuna górna</t>
  </si>
  <si>
    <t>Trybuna dolna</t>
  </si>
  <si>
    <t>Toalety na Promenadzie P0</t>
  </si>
  <si>
    <t>Toalety na Promenadzie P3</t>
  </si>
  <si>
    <t>Punkty medyczne</t>
  </si>
  <si>
    <t>USŁUGI DODATKOWE</t>
  </si>
  <si>
    <t>Nazwa imprezy</t>
  </si>
  <si>
    <t>Data</t>
  </si>
  <si>
    <t>SPRZĄTANIE PRZED</t>
  </si>
  <si>
    <t>SPRZĄTANIE PO</t>
  </si>
  <si>
    <t>Kwota całkowita brutto</t>
  </si>
  <si>
    <t>Kwota całkowita netto</t>
  </si>
  <si>
    <t>N</t>
  </si>
  <si>
    <t>Kwota całkowita za imprezę brutto</t>
  </si>
  <si>
    <t>Kwota całkowita za imprezę netto</t>
  </si>
  <si>
    <t xml:space="preserve">Parking B4 </t>
  </si>
  <si>
    <t xml:space="preserve">Parking B3 </t>
  </si>
  <si>
    <t>Parking B2</t>
  </si>
  <si>
    <t>CIĄGI KOMUNIKACYJNE</t>
  </si>
  <si>
    <t>Powierzchnia komunikacji pionowej i poziomej (klatki schodowe, części holi)</t>
  </si>
  <si>
    <t>Schody ruchome [szt.]</t>
  </si>
  <si>
    <t>Windy [szt.]</t>
  </si>
  <si>
    <t>Metraż/
liczba sztuk</t>
  </si>
  <si>
    <t>Teren zewnętrzny poza ogrodzeniem stałym</t>
  </si>
  <si>
    <t>Komunikacja</t>
  </si>
  <si>
    <t>Sanitariaty</t>
  </si>
  <si>
    <t>Loża VIP 101</t>
  </si>
  <si>
    <t>Loża VIP 102</t>
  </si>
  <si>
    <t>Loża VIP 103</t>
  </si>
  <si>
    <t>Loża VIP 104</t>
  </si>
  <si>
    <t>Loża VIP 105</t>
  </si>
  <si>
    <t>Loża VIP 106</t>
  </si>
  <si>
    <t>Loża VIP 107</t>
  </si>
  <si>
    <t>Loża VIP 108</t>
  </si>
  <si>
    <t>Loża VIP 111</t>
  </si>
  <si>
    <t>Loża VIP 115</t>
  </si>
  <si>
    <t>Loża VIP 116</t>
  </si>
  <si>
    <t>Loża VIP 117</t>
  </si>
  <si>
    <t>Loża VIP 118</t>
  </si>
  <si>
    <t>Loża VIP 119</t>
  </si>
  <si>
    <t>Loża VIP 120</t>
  </si>
  <si>
    <t>Loża VIP 121</t>
  </si>
  <si>
    <t>Loża VIP 122</t>
  </si>
  <si>
    <t>Loża VIP 123</t>
  </si>
  <si>
    <t>Loża VIP 124</t>
  </si>
  <si>
    <t>Loża VIP 125</t>
  </si>
  <si>
    <t>Loża VIP 109/110 Biała</t>
  </si>
  <si>
    <t>Loża VIP 112-114 Platynowa</t>
  </si>
  <si>
    <t>Poziom 1 zachód</t>
  </si>
  <si>
    <t>Poziom 2 zachód</t>
  </si>
  <si>
    <t>Loża VIP 201</t>
  </si>
  <si>
    <t>Loża VIP 202</t>
  </si>
  <si>
    <t>Loża VIP 203</t>
  </si>
  <si>
    <t>Loża VIP 204</t>
  </si>
  <si>
    <t>Loża VIP 205</t>
  </si>
  <si>
    <t>Loża VIP 206</t>
  </si>
  <si>
    <t>Loża VIP 207</t>
  </si>
  <si>
    <t>Loża VIP 208</t>
  </si>
  <si>
    <t>Loża VIP 209</t>
  </si>
  <si>
    <t>Loża VIP 210</t>
  </si>
  <si>
    <t>Loża VIP 211</t>
  </si>
  <si>
    <t>Loża VIP 212</t>
  </si>
  <si>
    <t>Loża VIP 213</t>
  </si>
  <si>
    <t>Loża VIP 214</t>
  </si>
  <si>
    <t>Loża VIP 217</t>
  </si>
  <si>
    <t>Loża VIP 218</t>
  </si>
  <si>
    <t>Loża VIP 219</t>
  </si>
  <si>
    <t>Loża VIP 220</t>
  </si>
  <si>
    <t>Loża VIP 221</t>
  </si>
  <si>
    <t>Loża VIP 222</t>
  </si>
  <si>
    <t>Loża VIP 223</t>
  </si>
  <si>
    <t>Loża VIP 224</t>
  </si>
  <si>
    <t>Loża VIP 225</t>
  </si>
  <si>
    <t>Loża VIP 226</t>
  </si>
  <si>
    <t>Loża VIP 215/216 Kryształowa</t>
  </si>
  <si>
    <t>Loża VIP 227</t>
  </si>
  <si>
    <t>Loża VIP 228</t>
  </si>
  <si>
    <t>Loża VIP 229</t>
  </si>
  <si>
    <t>Loża VIP 230</t>
  </si>
  <si>
    <t>Poziom 1 wschód</t>
  </si>
  <si>
    <t>Loża VIP 126-129 Książęca</t>
  </si>
  <si>
    <t>Loża VIP 130</t>
  </si>
  <si>
    <t>Loża VIP 131</t>
  </si>
  <si>
    <t>Loża VIP 132</t>
  </si>
  <si>
    <t>Loża VIP 133</t>
  </si>
  <si>
    <t>Loża VIP 134</t>
  </si>
  <si>
    <t>Loża VIP 135</t>
  </si>
  <si>
    <t>Loża VIP 136</t>
  </si>
  <si>
    <t>Loża VIP 137</t>
  </si>
  <si>
    <t>Loża VIP 138</t>
  </si>
  <si>
    <t>Loża VIP 139</t>
  </si>
  <si>
    <t>Loża VIP 140</t>
  </si>
  <si>
    <t>Loża VIP 141</t>
  </si>
  <si>
    <t>BIZNES KLUB</t>
  </si>
  <si>
    <t>Foyer Biznes Klubu</t>
  </si>
  <si>
    <t>B1 K8 Toalety D, M, N - SMC</t>
  </si>
  <si>
    <t>B1 K1 Toalety D, M, N - Galeria</t>
  </si>
  <si>
    <t>B1 K12 Toalety D, M, N - Galeria</t>
  </si>
  <si>
    <t>P1 Toalety D, M, N - Kantyna</t>
  </si>
  <si>
    <t>B1 K6 Toalety D, M, N - Biznes Klub/SMC</t>
  </si>
  <si>
    <t>B1 K7 Toalety D, M, N - Biznes Klub/SMC</t>
  </si>
  <si>
    <t>CENTRUM KONFERENCYJNE</t>
  </si>
  <si>
    <t>P2 K1 Toalety D, M, N - CK</t>
  </si>
  <si>
    <t>P2 K12 Toalety D, M, N - CK</t>
  </si>
  <si>
    <t>Mixed Zone</t>
  </si>
  <si>
    <t xml:space="preserve">Tunel VIP (czerwony dywan) </t>
  </si>
  <si>
    <t>B3 K6 Toalety D, M, N - Kaplica/szatnia</t>
  </si>
  <si>
    <t>B3 K7 Toalety D, M, N - Kaplica/szatnia</t>
  </si>
  <si>
    <t>Centrum operacyjne wraz z komunikacją</t>
  </si>
  <si>
    <t>P1 Toalety D, M, N - Centrum Operacyjne</t>
  </si>
  <si>
    <t>Foyer Lóż P1 zachód z antresolami i dojściem do toalet</t>
  </si>
  <si>
    <t>Foyer Loż P2 zachód z antresolami i dojściem do toalet</t>
  </si>
  <si>
    <t>Foyer Lóż P1 wschód z antresolami i dojściem do toalet</t>
  </si>
  <si>
    <t>POMIESZCZENIE ARESZTU</t>
  </si>
  <si>
    <t>Pomieszczenie aresztu wraz z komunikacją i sanitariatami</t>
  </si>
  <si>
    <t>Promenada P0 wewnętrzna</t>
  </si>
  <si>
    <t>PROMENADY ZEWNĘTRZNE</t>
  </si>
  <si>
    <t>Promenada P0 zewnętrzna (linia kołowrotów)</t>
  </si>
  <si>
    <t>Droga pożarowa</t>
  </si>
  <si>
    <t>PROMENADY WEWNĘTRZNE</t>
  </si>
  <si>
    <t>Promenada P3</t>
  </si>
  <si>
    <t>TRYBUNY</t>
  </si>
  <si>
    <t>PŁYTA STADIONU</t>
  </si>
  <si>
    <t>Płyta stadionu wraz z wszystkimi wejściami</t>
  </si>
  <si>
    <t>POMIESZCZENIA ARTYSTY</t>
  </si>
  <si>
    <t>CENTRUM OPERACYJNE</t>
  </si>
  <si>
    <t>PUNKTY MEDYCZNE</t>
  </si>
  <si>
    <t>NAZWA POWIERZCHNI</t>
  </si>
  <si>
    <t>Studia telewizyjne wraz z komunikacją i sanitariatami</t>
  </si>
  <si>
    <t>Recepcja P0 wschód wraz z wyjściami na promenadę wewnętrzną</t>
  </si>
  <si>
    <t>Paryż ABC</t>
  </si>
  <si>
    <t>Barcelona</t>
  </si>
  <si>
    <t>Warszawa</t>
  </si>
  <si>
    <t>Londyn ABC</t>
  </si>
  <si>
    <t>Amsterdam</t>
  </si>
  <si>
    <t>Rzym</t>
  </si>
  <si>
    <t xml:space="preserve">Foyer Paryż </t>
  </si>
  <si>
    <t>Foyer Barcelona, Warszawa</t>
  </si>
  <si>
    <t>Foyer Londyn</t>
  </si>
  <si>
    <t>Foyer Amsterdam, Rzym</t>
  </si>
  <si>
    <t>P1 K5 Toalety D, M, N - Loże</t>
  </si>
  <si>
    <t>P1 K8 Toalety D, M, N - Loże</t>
  </si>
  <si>
    <t>P2 K5 Toalety D, M, N - Loże</t>
  </si>
  <si>
    <t>P2 K8 Toalety D, M, N - Loże</t>
  </si>
  <si>
    <t>P1 K1 Toalety D, M, N - Loże</t>
  </si>
  <si>
    <t>P1 K12 Toalety D, M, N - Loże</t>
  </si>
  <si>
    <t>KWOTA ŁĄCZNA ZA SPRZĄTANIE POWIERZCHNI</t>
  </si>
  <si>
    <t>KWOTA ŁĄCZNA ZA USŁUGI DODATKOWE</t>
  </si>
  <si>
    <t>Prace dodatkowe</t>
  </si>
  <si>
    <t>Kontener KP7 [szt.]</t>
  </si>
  <si>
    <t>Rodzaj usługi dodatkowej</t>
  </si>
  <si>
    <t>KWOTA ŁĄCZNA RAZEM (SPRZĄTANIE ORAZ USŁUGI DODATKOWE)</t>
  </si>
  <si>
    <t>*Wykonawca wypełnia kolumny D, E, I, J oraz K, L w kontekście usług dodatkowych</t>
  </si>
  <si>
    <t>Rodzaj usługi</t>
  </si>
  <si>
    <t>*Wykonawca wypełnia kolumny C, D</t>
  </si>
  <si>
    <t>Cena brutto za m2/szt.</t>
  </si>
  <si>
    <t>Cena netto za m2/szt.</t>
  </si>
  <si>
    <t>Cena brutto za 1rbh/szt.</t>
  </si>
  <si>
    <t>Liczba rbh/
liczba sztuk</t>
  </si>
  <si>
    <t>Cena netto za 1rbh/szt.</t>
  </si>
  <si>
    <t>Częstotliwość (liczba dni/
liczba rbh)</t>
  </si>
  <si>
    <t>Prace dodatkowe (drobne prace montażowe, transportowe, meblarskie)</t>
  </si>
  <si>
    <t>Metraż/
1 rbh</t>
  </si>
  <si>
    <t>KWOTA ŁĄCZNA</t>
  </si>
  <si>
    <t>Serwis bieżący podczas imprezy</t>
  </si>
  <si>
    <t>FORMULARZ KALKULACJI KOSZTÓW SPRZĄTANIA POWIERZCHNI ORAZ USŁUG DODATKOWYCH</t>
  </si>
  <si>
    <t>Częstotliwość (zgodnie z opisem w OPZ)</t>
  </si>
  <si>
    <t xml:space="preserve">KWOTA ŁĄCZNA ZA SPRZĄTANIE </t>
  </si>
  <si>
    <t>RODZAJ USŁUGI - 
SPRZĄTANIE REGULARNE CODZIENNE</t>
  </si>
  <si>
    <t>RODZAJ USŁUGI - 
SPRZĄTANIE REGULARNE NIECODZIENNE</t>
  </si>
  <si>
    <t>RODZAJ USŁUGI - 
SPRZĄTANIE SIEDZIBA ZAMAWIAJĄCEGO</t>
  </si>
  <si>
    <t>RODZAJ USŁUGI - 
SPRZĄTANIE CZĘŚCI WSPÓLNYCH POWIERZCHNI BIUROWYCH</t>
  </si>
  <si>
    <t>RODZAJ USŁUGI - 
ODŚNIEŻANIE/POSYPYWANIE POWIERZCHNI</t>
  </si>
  <si>
    <t>KWOTA ŁĄCZNA ZA ODŚNIEŻANIE/POSYPYWANIE POWIERZCHNI</t>
  </si>
  <si>
    <t>RODZAJ USŁUGI DODATKOWEJ</t>
  </si>
  <si>
    <t>Podstawienie i opróżnienie kontenera KP7 [szt.]</t>
  </si>
  <si>
    <t>RODZAJ USŁUGI -  
OBSŁUGA IMPREZ CAŁOSTADIONOWYCH</t>
  </si>
  <si>
    <t>Liczba 
imprez</t>
  </si>
  <si>
    <t>Strefa urodzin P4 wraz z toaletami</t>
  </si>
  <si>
    <t>Serwis bieżący podczas Mniejszych Imprez</t>
  </si>
  <si>
    <t>Prace polegające na doczyszczaniu, sprzątanie po montażach</t>
  </si>
  <si>
    <t>Pomieszczenia z wykładziną dywanową + 3 pomieszczenia na stadionie</t>
  </si>
  <si>
    <t>Pomieszczenia z posadzkami ceramicznymi i gresem</t>
  </si>
  <si>
    <t xml:space="preserve">RODZAJ USŁUGI - 
SPRZĄTANIE STREF IMPREZ
(z uwzględnieniem środków czystości itp. materiałów, obejmuje posprzątanie przed i po imprezie) </t>
  </si>
  <si>
    <t>Sprzątanie codzienne wewnątrz obiektu</t>
  </si>
  <si>
    <t>Parkingi, rampy, tunel do PL.2012+ (1 lub 2 razy w tygodniu)</t>
  </si>
  <si>
    <t>Sprzątanie powierzchni komunikacjnych nieużywanych na co dzień wewnątrz PGE Narodowego zgodnie z opisem (1 raz w tygodniu)</t>
  </si>
  <si>
    <t>Schody ruchome nieużywane na co dzień - zewnętrzne (1 raz w tygodniu)</t>
  </si>
  <si>
    <t>Plac zabaw na terenie zewnętrznym poza ogrodzeniem stadionu (1 raz w tygodniu)</t>
  </si>
  <si>
    <t>Teren zewnętrzny poza zewnętrznym ogrodzeniem stadionu (1 raz w tygodniu)</t>
  </si>
  <si>
    <t>Teren zewnętrzny przyległy do stadionu (nawierzchnie i schody)</t>
  </si>
  <si>
    <t>Sanitariaty B2 wschód</t>
  </si>
  <si>
    <t>Loże (2 razy w miesiącu) - z wyłączeniem Pokoju Matki z Dzieckiem</t>
  </si>
  <si>
    <t>Loże VIP</t>
  </si>
  <si>
    <t>Strefa zawodnicza z Mixed Zone</t>
  </si>
  <si>
    <t>Studia telewizyjne (TV) wraz z toaletami i komunikacją</t>
  </si>
  <si>
    <t>Biznes Klub wraz z toaletami i foyer</t>
  </si>
  <si>
    <t>Galeria wraz z toaletami i foyer</t>
  </si>
  <si>
    <t>Kantyna wraz z toaletami</t>
  </si>
  <si>
    <t>Centrum konferencyjne wraz z toaletami i komunikacją</t>
  </si>
  <si>
    <t>Płyta bez infrastruktury oraz przedsionek przed wejściem na płytę (codzienne sprzątanie)</t>
  </si>
  <si>
    <t>Wypożyczalnia i szatnia B2 wraz z drogą dojścia na płytę i drzwiami rozsuwnymi (codzienne sprzątanie)</t>
  </si>
  <si>
    <t>Punkt informacyjny - B4.803 (codzienne sprzątanie)</t>
  </si>
  <si>
    <t>Autostrada B2 - fragment (codzienne sprzątanie)</t>
  </si>
  <si>
    <t>Parking B4 - skatepark (codzienne sprzątanie)</t>
  </si>
  <si>
    <t>Górka lodowa - trybuny D13, D14 wraz ze schodami (codzienne sprzątanie)</t>
  </si>
  <si>
    <t>Górka lodowa - fragment promenady P0 (codzienne sprzątanie)</t>
  </si>
  <si>
    <t>Punkt medyczny B2.011 (codzienne sprzątanie)</t>
  </si>
  <si>
    <t>Toalety w strefie zawodniczej (codzienne sprzątanie)</t>
  </si>
  <si>
    <t>Toalety na poziomie B2 wschód (codzienne sprzątanie)</t>
  </si>
  <si>
    <t>Serwis bieżący w strefie zawodniczej i strefach produkcyjnych (średnio 8 osób przez 6 godzin)</t>
  </si>
  <si>
    <t>Serwis bieżący w strefie publicznej (średnio 49 osób przez 7,5 godziny)</t>
  </si>
  <si>
    <t>Serwis bieżący na dni techniczne (średnio 7 osób przez 8 godzin)</t>
  </si>
  <si>
    <t>Serwis bieżący w strefach VIP (srednio 18 osób przez 6,5 godziny)</t>
  </si>
  <si>
    <t>Wysłonięcia okien/przestrzeni szklanych (średnio 200 rbh na jedną imprezę w ciągu roku)</t>
  </si>
  <si>
    <t>Teren zewnętrzny przyległy do stadionu</t>
  </si>
  <si>
    <t>Posypywanie powierzchni solą/piaskiem/chlorkiem (teren poza zewnętrznym ogrodzeniem stadionu)</t>
  </si>
  <si>
    <t>Posypywanie powierzchni solą/piaskiem/chlorkiem (teren przyległy do stadionu)</t>
  </si>
  <si>
    <t>Posypywanie powierzchni solą/piaskiem/chlorkiem (teren przyległy do siedziby zamawiającego)</t>
  </si>
  <si>
    <t>Odśnieżanie (teren poza zewnętrznym ogrodzeniem stadionu - teren utwardzony) wraz z posypywaniem</t>
  </si>
  <si>
    <t>Odśnieżanie z wywożeniem śniegu (teren poza zewnętrznym ogrodzeniem stadionu - teren składowania zostanie wskazany w obrębie nieruchomości) wraz z posypywaniem</t>
  </si>
  <si>
    <t>Odśnieżanie (teren przyległy do stadionu) wraz z posypywaniem</t>
  </si>
  <si>
    <t>Odśnieżanie z wywozeniem śniegu (teren przyległy do stadionu  - teren składowania zostanie wskazany w obrębie nieruchomości) wraz z posypywaniem</t>
  </si>
  <si>
    <t>Odśnieżanie (teren przyległego do siedziby zamawiającego) wraz z posypywaniem</t>
  </si>
  <si>
    <t>Odśnieżanie z wywożeniem śniegu (teren przyległego do siedziby zamawiającego - teren składowania zostanie wskazany w obrębie nieruchomości) wraz z posypywaniem</t>
  </si>
  <si>
    <t>Pokój Matki z Dzieckiem (loża 139) (1 raz w tygodniu)</t>
  </si>
  <si>
    <t>Dźwigi nieużywane na co dzień - towarowe (1 raz w tygodniu)</t>
  </si>
  <si>
    <t>B2.011 (K1/K12)</t>
  </si>
  <si>
    <t>B2.002 (K9/K10)</t>
  </si>
  <si>
    <t>Strefa zawodnicza (lewa i prawa strona)</t>
  </si>
  <si>
    <t>Parking B1 (1/2)</t>
  </si>
  <si>
    <t>PARKINGI PODZIEMNE (BEZ RAMP)</t>
  </si>
  <si>
    <t>Trybuna K</t>
  </si>
  <si>
    <t>KWOTA ŁĄCZNA RAZEM (PKT. 5, 14, 18, 32, 36, 46, 51, 55)</t>
  </si>
  <si>
    <t>KWOTA ŁĄCZNA RAZEM (PKT. 5, 14, 18, 32, 36, 46, 51)</t>
  </si>
  <si>
    <t>Zimowy Narodowy. Załącznik do kalulacji kosztów zawiera załącznik 53.1.</t>
  </si>
  <si>
    <t xml:space="preserve">Impreza całostadionowa rozliczana proporcjonalnie do zajmowanych powierzchni na podstawie załącznika nr 54.1. </t>
  </si>
  <si>
    <t>FORMULARZ KALKULACJI KOSZTÓW SPRZĄTANIA POWIERZCHNI ORAZ USŁUG DODATKOWYCH PODCZAS WYDARZEŃ CAŁOSTADIONOWYCH 54.1</t>
  </si>
  <si>
    <t>ZAŁĄCZNIK DO KALKULACJI KOSZTÓW ZIMOWY NARODOWY 53.1</t>
  </si>
  <si>
    <t>Załącznik nr 3 do SIWZ</t>
  </si>
  <si>
    <t xml:space="preserve">          (miejscowość)       ( data)                                           </t>
  </si>
  <si>
    <t>(podpis i pieczątka Wykonawcy)</t>
  </si>
  <si>
    <t>………………………..…………………………………………….…………………..……………………………………………………..………………………………………………...…</t>
  </si>
  <si>
    <t>………………………..…………………………………………….…………………..……………………………………………………..………………………………</t>
  </si>
  <si>
    <t xml:space="preserve">                                                                                         (podpis i pieczątka Wykonawcy)</t>
  </si>
  <si>
    <t>………………………..…………………………………………….…………………..……………………………………………………..……………………………………………………………………………………………………………………………………………………………………………………………………….</t>
  </si>
  <si>
    <t xml:space="preserve">                                                                                        (miejscowość)       ( data)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</si>
</sst>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&quot; &quot;#,##0.00&quot;    &quot;;&quot;-&quot;#,##0.00&quot;    &quot;;&quot; -&quot;00&quot;    &quot;;&quot; &quot;@&quot; &quot;"/>
  </numFmts>
  <fonts count="24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indexed="8"/>
      <name val="Arial"/>
      <family val="2"/>
    </font>
    <font>
      <b/>
      <sz val="9"/>
      <color theme="1"/>
      <name val="Calluna Sans"/>
      <family val="3"/>
    </font>
    <font>
      <sz val="9"/>
      <color theme="1"/>
      <name val="Calluna Sans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165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408">
    <xf numFmtId="0" fontId="0" fillId="0" borderId="0" xfId="0"/>
    <xf numFmtId="0" fontId="3" fillId="0" borderId="0" xfId="1" applyFont="1" applyFill="1" applyAlignment="1">
      <alignment vertical="center"/>
    </xf>
    <xf numFmtId="4" fontId="3" fillId="0" borderId="0" xfId="1" applyNumberFormat="1" applyFont="1" applyFill="1" applyAlignment="1" applyProtection="1">
      <alignment vertical="center"/>
      <protection locked="0"/>
    </xf>
    <xf numFmtId="4" fontId="3" fillId="0" borderId="0" xfId="1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/>
    </xf>
    <xf numFmtId="3" fontId="3" fillId="0" borderId="0" xfId="1" applyNumberFormat="1" applyFont="1" applyFill="1" applyAlignment="1" applyProtection="1">
      <alignment horizontal="center" vertical="center"/>
      <protection locked="0"/>
    </xf>
    <xf numFmtId="4" fontId="3" fillId="0" borderId="0" xfId="1" applyNumberFormat="1" applyFont="1" applyFill="1" applyAlignment="1" applyProtection="1">
      <alignment horizontal="center" vertical="center"/>
      <protection locked="0"/>
    </xf>
    <xf numFmtId="4" fontId="3" fillId="0" borderId="5" xfId="1" applyNumberFormat="1" applyFont="1" applyFill="1" applyBorder="1" applyAlignment="1" applyProtection="1">
      <alignment vertical="center"/>
      <protection locked="0"/>
    </xf>
    <xf numFmtId="4" fontId="3" fillId="0" borderId="0" xfId="1" applyNumberFormat="1" applyFont="1" applyFill="1" applyAlignment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3" fillId="0" borderId="0" xfId="4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4" fontId="3" fillId="0" borderId="10" xfId="4" applyNumberFormat="1" applyFont="1" applyFill="1" applyBorder="1" applyAlignment="1" applyProtection="1">
      <alignment vertical="center" wrapText="1"/>
    </xf>
    <xf numFmtId="4" fontId="7" fillId="0" borderId="10" xfId="4" applyNumberFormat="1" applyFont="1" applyFill="1" applyBorder="1" applyAlignment="1" applyProtection="1">
      <alignment vertical="center" wrapText="1"/>
    </xf>
    <xf numFmtId="4" fontId="3" fillId="0" borderId="10" xfId="4" applyNumberFormat="1" applyFont="1" applyFill="1" applyBorder="1" applyAlignment="1" applyProtection="1">
      <alignment vertical="center"/>
    </xf>
    <xf numFmtId="4" fontId="3" fillId="0" borderId="10" xfId="4" applyNumberFormat="1" applyFont="1" applyFill="1" applyBorder="1" applyAlignment="1" applyProtection="1">
      <alignment horizontal="left" vertical="center"/>
    </xf>
    <xf numFmtId="4" fontId="7" fillId="0" borderId="10" xfId="4" applyNumberFormat="1" applyFont="1" applyFill="1" applyBorder="1" applyAlignment="1" applyProtection="1">
      <alignment horizontal="left" vertical="center"/>
    </xf>
    <xf numFmtId="4" fontId="3" fillId="0" borderId="10" xfId="4" applyNumberFormat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vertical="center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5" applyNumberFormat="1" applyFont="1" applyFill="1" applyBorder="1" applyAlignment="1" applyProtection="1">
      <alignment horizontal="center" vertical="center"/>
    </xf>
    <xf numFmtId="4" fontId="3" fillId="0" borderId="0" xfId="6" applyNumberFormat="1" applyFont="1" applyFill="1" applyBorder="1" applyAlignment="1" applyProtection="1">
      <alignment horizontal="center" vertical="center"/>
    </xf>
    <xf numFmtId="4" fontId="3" fillId="0" borderId="0" xfId="4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4" fontId="3" fillId="0" borderId="10" xfId="4" applyNumberFormat="1" applyFont="1" applyFill="1" applyBorder="1" applyAlignment="1">
      <alignment horizontal="center" vertical="center"/>
    </xf>
    <xf numFmtId="4" fontId="3" fillId="0" borderId="13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>
      <alignment horizontal="center" vertical="center"/>
    </xf>
    <xf numFmtId="4" fontId="3" fillId="0" borderId="3" xfId="4" applyNumberFormat="1" applyFont="1" applyFill="1" applyBorder="1" applyAlignment="1" applyProtection="1">
      <alignment horizontal="right" vertical="center"/>
      <protection locked="0"/>
    </xf>
    <xf numFmtId="4" fontId="3" fillId="0" borderId="4" xfId="1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10" xfId="1" applyNumberFormat="1" applyFont="1" applyFill="1" applyBorder="1" applyAlignment="1" applyProtection="1">
      <alignment horizontal="center" vertical="center"/>
      <protection locked="0"/>
    </xf>
    <xf numFmtId="3" fontId="3" fillId="0" borderId="4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3" fillId="0" borderId="3" xfId="1" applyFont="1" applyFill="1" applyBorder="1" applyAlignment="1" applyProtection="1">
      <alignment horizontal="center" vertical="center" wrapText="1"/>
    </xf>
    <xf numFmtId="4" fontId="3" fillId="0" borderId="26" xfId="1" applyNumberFormat="1" applyFont="1" applyFill="1" applyBorder="1" applyAlignment="1" applyProtection="1">
      <alignment horizontal="center" vertical="center"/>
      <protection locked="0"/>
    </xf>
    <xf numFmtId="4" fontId="3" fillId="0" borderId="3" xfId="1" applyNumberFormat="1" applyFont="1" applyFill="1" applyBorder="1" applyAlignment="1">
      <alignment horizontal="center" vertical="center"/>
    </xf>
    <xf numFmtId="4" fontId="3" fillId="0" borderId="27" xfId="1" applyNumberFormat="1" applyFont="1" applyFill="1" applyBorder="1" applyAlignment="1" applyProtection="1">
      <alignment horizontal="left" vertical="center"/>
      <protection locked="0"/>
    </xf>
    <xf numFmtId="164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>
      <alignment horizontal="center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3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5" fillId="0" borderId="0" xfId="4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0" fontId="3" fillId="0" borderId="6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0" xfId="4" applyNumberFormat="1" applyFont="1" applyFill="1" applyBorder="1" applyAlignment="1" applyProtection="1">
      <alignment horizontal="center" vertical="center"/>
      <protection locked="0"/>
    </xf>
    <xf numFmtId="164" fontId="12" fillId="0" borderId="0" xfId="4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5" fillId="0" borderId="22" xfId="4" applyNumberFormat="1" applyFont="1" applyFill="1" applyBorder="1" applyAlignment="1" applyProtection="1">
      <alignment horizontal="left" vertical="center"/>
    </xf>
    <xf numFmtId="4" fontId="5" fillId="0" borderId="13" xfId="4" applyNumberFormat="1" applyFont="1" applyFill="1" applyBorder="1" applyAlignment="1" applyProtection="1">
      <alignment horizontal="left" vertical="center" wrapText="1"/>
    </xf>
    <xf numFmtId="4" fontId="5" fillId="3" borderId="6" xfId="1" applyNumberFormat="1" applyFont="1" applyFill="1" applyBorder="1" applyAlignment="1">
      <alignment horizontal="center" vertical="center" wrapText="1"/>
    </xf>
    <xf numFmtId="164" fontId="5" fillId="3" borderId="3" xfId="4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5" fillId="6" borderId="6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7" fillId="5" borderId="3" xfId="1" applyNumberFormat="1" applyFont="1" applyFill="1" applyBorder="1" applyAlignment="1" applyProtection="1">
      <alignment horizontal="center" vertical="center" wrapText="1"/>
    </xf>
    <xf numFmtId="164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</xf>
    <xf numFmtId="4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 wrapText="1"/>
    </xf>
    <xf numFmtId="164" fontId="5" fillId="3" borderId="29" xfId="4" applyNumberFormat="1" applyFont="1" applyFill="1" applyBorder="1" applyAlignment="1">
      <alignment horizontal="center" vertical="center" wrapText="1"/>
    </xf>
    <xf numFmtId="0" fontId="5" fillId="6" borderId="29" xfId="1" applyFont="1" applyFill="1" applyBorder="1" applyAlignment="1">
      <alignment horizontal="center" vertical="center" wrapText="1"/>
    </xf>
    <xf numFmtId="4" fontId="5" fillId="3" borderId="29" xfId="1" applyNumberFormat="1" applyFont="1" applyFill="1" applyBorder="1" applyAlignment="1">
      <alignment horizontal="center" vertical="center" wrapText="1"/>
    </xf>
    <xf numFmtId="0" fontId="5" fillId="3" borderId="29" xfId="1" applyFont="1" applyFill="1" applyBorder="1" applyAlignment="1" applyProtection="1">
      <alignment horizontal="center" vertical="center" wrapText="1"/>
    </xf>
    <xf numFmtId="4" fontId="5" fillId="6" borderId="25" xfId="1" applyNumberFormat="1" applyFont="1" applyFill="1" applyBorder="1" applyAlignment="1">
      <alignment horizontal="center" vertical="center" wrapText="1"/>
    </xf>
    <xf numFmtId="0" fontId="3" fillId="0" borderId="34" xfId="1" applyFont="1" applyFill="1" applyBorder="1" applyAlignment="1" applyProtection="1">
      <alignment vertical="center" wrapText="1"/>
    </xf>
    <xf numFmtId="3" fontId="7" fillId="5" borderId="35" xfId="1" applyNumberFormat="1" applyFont="1" applyFill="1" applyBorder="1" applyAlignment="1" applyProtection="1">
      <alignment horizontal="center" vertical="center" wrapText="1"/>
    </xf>
    <xf numFmtId="164" fontId="3" fillId="0" borderId="36" xfId="1" applyNumberFormat="1" applyFont="1" applyFill="1" applyBorder="1" applyAlignment="1">
      <alignment horizontal="center" vertical="center" wrapText="1"/>
    </xf>
    <xf numFmtId="0" fontId="3" fillId="0" borderId="37" xfId="1" applyFont="1" applyFill="1" applyBorder="1" applyAlignment="1" applyProtection="1">
      <alignment vertical="center" wrapText="1"/>
    </xf>
    <xf numFmtId="0" fontId="3" fillId="7" borderId="37" xfId="1" applyFont="1" applyFill="1" applyBorder="1" applyAlignment="1" applyProtection="1">
      <alignment vertical="center" wrapText="1"/>
    </xf>
    <xf numFmtId="0" fontId="3" fillId="7" borderId="38" xfId="1" applyFont="1" applyFill="1" applyBorder="1" applyAlignment="1" applyProtection="1">
      <alignment vertical="center" wrapText="1"/>
    </xf>
    <xf numFmtId="3" fontId="7" fillId="5" borderId="39" xfId="1" applyNumberFormat="1" applyFont="1" applyFill="1" applyBorder="1" applyAlignment="1" applyProtection="1">
      <alignment horizontal="center" vertical="center" wrapText="1"/>
    </xf>
    <xf numFmtId="0" fontId="3" fillId="0" borderId="37" xfId="1" applyFont="1" applyFill="1" applyBorder="1" applyAlignment="1">
      <alignment vertical="center" wrapText="1"/>
    </xf>
    <xf numFmtId="0" fontId="5" fillId="3" borderId="45" xfId="1" applyFont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horizontal="center" vertical="center" wrapText="1"/>
    </xf>
    <xf numFmtId="164" fontId="5" fillId="3" borderId="42" xfId="4" applyNumberFormat="1" applyFont="1" applyFill="1" applyBorder="1" applyAlignment="1">
      <alignment horizontal="center" vertical="center" wrapText="1"/>
    </xf>
    <xf numFmtId="0" fontId="5" fillId="6" borderId="42" xfId="1" applyFont="1" applyFill="1" applyBorder="1" applyAlignment="1">
      <alignment horizontal="center" vertical="center" wrapText="1"/>
    </xf>
    <xf numFmtId="0" fontId="5" fillId="3" borderId="42" xfId="1" applyFont="1" applyFill="1" applyBorder="1" applyAlignment="1" applyProtection="1">
      <alignment horizontal="center" vertical="center" wrapText="1"/>
    </xf>
    <xf numFmtId="4" fontId="5" fillId="3" borderId="42" xfId="1" applyNumberFormat="1" applyFont="1" applyFill="1" applyBorder="1" applyAlignment="1">
      <alignment horizontal="center" vertical="center" wrapText="1"/>
    </xf>
    <xf numFmtId="4" fontId="5" fillId="6" borderId="46" xfId="1" applyNumberFormat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vertical="center" wrapText="1"/>
    </xf>
    <xf numFmtId="4" fontId="3" fillId="0" borderId="35" xfId="1" applyNumberFormat="1" applyFont="1" applyFill="1" applyBorder="1" applyAlignment="1" applyProtection="1">
      <alignment horizontal="center" vertical="center" wrapText="1"/>
    </xf>
    <xf numFmtId="0" fontId="3" fillId="0" borderId="38" xfId="1" applyFont="1" applyFill="1" applyBorder="1" applyAlignment="1">
      <alignment vertical="center" wrapText="1"/>
    </xf>
    <xf numFmtId="4" fontId="3" fillId="0" borderId="39" xfId="1" applyNumberFormat="1" applyFont="1" applyFill="1" applyBorder="1" applyAlignment="1" applyProtection="1">
      <alignment horizontal="center" vertical="center" wrapText="1"/>
    </xf>
    <xf numFmtId="164" fontId="3" fillId="0" borderId="39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40" xfId="1" applyNumberFormat="1" applyFont="1" applyFill="1" applyBorder="1" applyAlignment="1">
      <alignment horizontal="center" vertical="center" wrapText="1"/>
    </xf>
    <xf numFmtId="4" fontId="5" fillId="6" borderId="29" xfId="1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 wrapText="1"/>
    </xf>
    <xf numFmtId="4" fontId="5" fillId="6" borderId="42" xfId="1" applyNumberFormat="1" applyFont="1" applyFill="1" applyBorder="1" applyAlignment="1">
      <alignment horizontal="center" vertical="center" wrapText="1"/>
    </xf>
    <xf numFmtId="0" fontId="7" fillId="5" borderId="3" xfId="1" applyFont="1" applyFill="1" applyBorder="1" applyAlignment="1" applyProtection="1">
      <alignment horizontal="center" vertical="center" wrapText="1"/>
    </xf>
    <xf numFmtId="4" fontId="3" fillId="7" borderId="3" xfId="1" applyNumberFormat="1" applyFont="1" applyFill="1" applyBorder="1" applyAlignment="1" applyProtection="1">
      <alignment horizontal="center" vertical="center" wrapText="1"/>
    </xf>
    <xf numFmtId="164" fontId="3" fillId="7" borderId="34" xfId="1" applyNumberFormat="1" applyFont="1" applyFill="1" applyBorder="1" applyAlignment="1" applyProtection="1">
      <alignment vertical="center" wrapText="1"/>
    </xf>
    <xf numFmtId="164" fontId="3" fillId="7" borderId="37" xfId="1" applyNumberFormat="1" applyFont="1" applyFill="1" applyBorder="1" applyAlignment="1" applyProtection="1">
      <alignment vertical="center" wrapText="1"/>
    </xf>
    <xf numFmtId="164" fontId="3" fillId="7" borderId="50" xfId="1" applyNumberFormat="1" applyFont="1" applyFill="1" applyBorder="1" applyAlignment="1" applyProtection="1">
      <alignment vertical="center" wrapText="1"/>
    </xf>
    <xf numFmtId="4" fontId="5" fillId="3" borderId="28" xfId="1" applyNumberFormat="1" applyFont="1" applyFill="1" applyBorder="1" applyAlignment="1">
      <alignment horizontal="center" vertical="center" wrapText="1"/>
    </xf>
    <xf numFmtId="4" fontId="5" fillId="6" borderId="32" xfId="1" applyNumberFormat="1" applyFont="1" applyFill="1" applyBorder="1" applyAlignment="1">
      <alignment horizontal="center" vertical="center" wrapText="1"/>
    </xf>
    <xf numFmtId="4" fontId="5" fillId="3" borderId="30" xfId="1" applyNumberFormat="1" applyFont="1" applyFill="1" applyBorder="1" applyAlignment="1">
      <alignment horizontal="center" vertical="center" wrapText="1"/>
    </xf>
    <xf numFmtId="4" fontId="3" fillId="0" borderId="34" xfId="1" applyNumberFormat="1" applyFont="1" applyFill="1" applyBorder="1" applyAlignment="1">
      <alignment horizontal="center" vertical="center" wrapText="1"/>
    </xf>
    <xf numFmtId="4" fontId="3" fillId="0" borderId="3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38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>
      <alignment horizontal="center" vertical="center"/>
    </xf>
    <xf numFmtId="164" fontId="5" fillId="3" borderId="29" xfId="1" applyNumberFormat="1" applyFont="1" applyFill="1" applyBorder="1" applyAlignment="1">
      <alignment horizontal="center" vertical="center" wrapText="1"/>
    </xf>
    <xf numFmtId="0" fontId="5" fillId="6" borderId="2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vertical="center" wrapText="1"/>
    </xf>
    <xf numFmtId="0" fontId="3" fillId="5" borderId="35" xfId="1" applyFont="1" applyFill="1" applyBorder="1" applyAlignment="1">
      <alignment horizontal="center" vertical="center" wrapText="1"/>
    </xf>
    <xf numFmtId="164" fontId="3" fillId="0" borderId="36" xfId="1" applyNumberFormat="1" applyFont="1" applyFill="1" applyBorder="1" applyAlignment="1" applyProtection="1">
      <alignment horizontal="center" vertical="center" wrapText="1"/>
    </xf>
    <xf numFmtId="0" fontId="17" fillId="0" borderId="38" xfId="1" applyFont="1" applyFill="1" applyBorder="1" applyAlignment="1">
      <alignment vertical="center" wrapText="1"/>
    </xf>
    <xf numFmtId="0" fontId="3" fillId="5" borderId="39" xfId="1" applyFont="1" applyFill="1" applyBorder="1" applyAlignment="1">
      <alignment horizontal="center" vertical="center"/>
    </xf>
    <xf numFmtId="164" fontId="3" fillId="0" borderId="40" xfId="1" applyNumberFormat="1" applyFont="1" applyFill="1" applyBorder="1" applyAlignment="1" applyProtection="1">
      <alignment horizontal="center" vertical="center" wrapText="1"/>
    </xf>
    <xf numFmtId="4" fontId="5" fillId="6" borderId="31" xfId="1" applyNumberFormat="1" applyFont="1" applyFill="1" applyBorder="1" applyAlignment="1">
      <alignment horizontal="center" vertical="center" wrapText="1"/>
    </xf>
    <xf numFmtId="164" fontId="5" fillId="6" borderId="31" xfId="1" applyNumberFormat="1" applyFont="1" applyFill="1" applyBorder="1" applyAlignment="1">
      <alignment horizontal="center" vertical="center" wrapText="1"/>
    </xf>
    <xf numFmtId="164" fontId="5" fillId="6" borderId="33" xfId="1" applyNumberFormat="1" applyFont="1" applyFill="1" applyBorder="1" applyAlignment="1">
      <alignment horizontal="center" vertical="center" wrapText="1"/>
    </xf>
    <xf numFmtId="4" fontId="5" fillId="6" borderId="49" xfId="1" applyNumberFormat="1" applyFont="1" applyFill="1" applyBorder="1" applyAlignment="1">
      <alignment horizontal="center" vertical="center" wrapText="1"/>
    </xf>
    <xf numFmtId="164" fontId="5" fillId="6" borderId="44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7" xfId="1" applyNumberFormat="1" applyFont="1" applyFill="1" applyBorder="1" applyAlignment="1" applyProtection="1">
      <alignment vertical="center" wrapText="1"/>
    </xf>
    <xf numFmtId="0" fontId="3" fillId="0" borderId="37" xfId="1" applyFont="1" applyFill="1" applyBorder="1" applyAlignment="1">
      <alignment vertical="center"/>
    </xf>
    <xf numFmtId="0" fontId="3" fillId="0" borderId="7" xfId="1" applyFont="1" applyFill="1" applyBorder="1" applyAlignment="1" applyProtection="1">
      <alignment horizontal="center" vertical="center" wrapText="1"/>
    </xf>
    <xf numFmtId="1" fontId="3" fillId="5" borderId="3" xfId="1" applyNumberFormat="1" applyFont="1" applyFill="1" applyBorder="1" applyAlignment="1">
      <alignment horizontal="center" vertical="center" wrapText="1"/>
    </xf>
    <xf numFmtId="1" fontId="17" fillId="5" borderId="3" xfId="1" applyNumberFormat="1" applyFont="1" applyFill="1" applyBorder="1" applyAlignment="1">
      <alignment horizontal="center" vertical="center" wrapText="1"/>
    </xf>
    <xf numFmtId="1" fontId="3" fillId="5" borderId="39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 applyProtection="1">
      <alignment horizontal="center" vertical="center" wrapText="1"/>
    </xf>
    <xf numFmtId="4" fontId="5" fillId="3" borderId="8" xfId="1" applyNumberFormat="1" applyFont="1" applyFill="1" applyBorder="1" applyAlignment="1">
      <alignment horizontal="center" vertical="center" wrapText="1"/>
    </xf>
    <xf numFmtId="4" fontId="5" fillId="3" borderId="8" xfId="1" applyNumberFormat="1" applyFont="1" applyFill="1" applyBorder="1" applyAlignment="1" applyProtection="1">
      <alignment horizontal="center" vertical="center" wrapText="1"/>
    </xf>
    <xf numFmtId="4" fontId="5" fillId="6" borderId="7" xfId="1" applyNumberFormat="1" applyFont="1" applyFill="1" applyBorder="1" applyAlignment="1">
      <alignment horizontal="center" vertical="center" wrapText="1"/>
    </xf>
    <xf numFmtId="164" fontId="5" fillId="6" borderId="3" xfId="4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/>
    </xf>
    <xf numFmtId="164" fontId="5" fillId="6" borderId="7" xfId="1" applyNumberFormat="1" applyFont="1" applyFill="1" applyBorder="1" applyAlignment="1">
      <alignment horizontal="center" vertical="center" wrapText="1"/>
    </xf>
    <xf numFmtId="4" fontId="3" fillId="0" borderId="53" xfId="1" applyNumberFormat="1" applyFont="1" applyFill="1" applyBorder="1" applyAlignment="1">
      <alignment horizontal="center" vertical="center"/>
    </xf>
    <xf numFmtId="4" fontId="3" fillId="7" borderId="10" xfId="4" applyNumberFormat="1" applyFont="1" applyFill="1" applyBorder="1" applyAlignment="1" applyProtection="1">
      <alignment vertical="center"/>
    </xf>
    <xf numFmtId="4" fontId="3" fillId="7" borderId="0" xfId="4" applyNumberFormat="1" applyFont="1" applyFill="1" applyBorder="1" applyAlignment="1" applyProtection="1">
      <alignment horizontal="center" vertical="center"/>
    </xf>
    <xf numFmtId="4" fontId="3" fillId="7" borderId="10" xfId="4" applyNumberFormat="1" applyFont="1" applyFill="1" applyBorder="1" applyAlignment="1" applyProtection="1">
      <alignment horizontal="center" vertical="center"/>
    </xf>
    <xf numFmtId="164" fontId="12" fillId="7" borderId="0" xfId="4" applyNumberFormat="1" applyFont="1" applyFill="1" applyBorder="1" applyAlignment="1">
      <alignment horizontal="center" vertical="center"/>
    </xf>
    <xf numFmtId="4" fontId="3" fillId="7" borderId="0" xfId="4" applyNumberFormat="1" applyFont="1" applyFill="1" applyBorder="1" applyAlignment="1">
      <alignment horizontal="center" vertical="center"/>
    </xf>
    <xf numFmtId="164" fontId="3" fillId="7" borderId="12" xfId="1" applyNumberFormat="1" applyFont="1" applyFill="1" applyBorder="1" applyAlignment="1">
      <alignment horizontal="center" vertical="center"/>
    </xf>
    <xf numFmtId="164" fontId="12" fillId="7" borderId="10" xfId="4" applyNumberFormat="1" applyFont="1" applyFill="1" applyBorder="1" applyAlignment="1" applyProtection="1">
      <alignment horizontal="center" vertical="center"/>
      <protection locked="0"/>
    </xf>
    <xf numFmtId="164" fontId="12" fillId="7" borderId="0" xfId="4" applyNumberFormat="1" applyFont="1" applyFill="1" applyBorder="1" applyAlignment="1" applyProtection="1">
      <alignment horizontal="center" vertical="center"/>
      <protection locked="0"/>
    </xf>
    <xf numFmtId="4" fontId="3" fillId="7" borderId="10" xfId="4" applyNumberFormat="1" applyFont="1" applyFill="1" applyBorder="1" applyAlignment="1">
      <alignment horizontal="center" vertical="center"/>
    </xf>
    <xf numFmtId="164" fontId="3" fillId="7" borderId="0" xfId="1" applyNumberFormat="1" applyFont="1" applyFill="1" applyBorder="1" applyAlignment="1">
      <alignment horizontal="center" vertical="center" wrapText="1"/>
    </xf>
    <xf numFmtId="4" fontId="3" fillId="7" borderId="12" xfId="1" applyNumberFormat="1" applyFont="1" applyFill="1" applyBorder="1" applyAlignment="1">
      <alignment horizontal="center" vertical="center"/>
    </xf>
    <xf numFmtId="164" fontId="3" fillId="7" borderId="10" xfId="1" applyNumberFormat="1" applyFont="1" applyFill="1" applyBorder="1" applyAlignment="1">
      <alignment horizontal="center" vertical="center"/>
    </xf>
    <xf numFmtId="4" fontId="5" fillId="3" borderId="10" xfId="4" applyNumberFormat="1" applyFont="1" applyFill="1" applyBorder="1" applyAlignment="1" applyProtection="1">
      <alignment horizontal="center" vertical="center"/>
    </xf>
    <xf numFmtId="4" fontId="3" fillId="3" borderId="0" xfId="1" applyNumberFormat="1" applyFont="1" applyFill="1" applyBorder="1" applyAlignment="1" applyProtection="1">
      <alignment horizontal="center" vertical="center"/>
    </xf>
    <xf numFmtId="4" fontId="3" fillId="3" borderId="10" xfId="1" applyNumberFormat="1" applyFont="1" applyFill="1" applyBorder="1" applyAlignment="1" applyProtection="1">
      <alignment horizontal="center" vertical="center"/>
    </xf>
    <xf numFmtId="164" fontId="12" fillId="3" borderId="0" xfId="1" applyNumberFormat="1" applyFont="1" applyFill="1" applyBorder="1" applyAlignment="1" applyProtection="1">
      <alignment horizontal="center" vertical="center"/>
    </xf>
    <xf numFmtId="4" fontId="3" fillId="3" borderId="0" xfId="4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12" fillId="3" borderId="10" xfId="1" applyNumberFormat="1" applyFont="1" applyFill="1" applyBorder="1" applyAlignment="1">
      <alignment horizontal="center" vertical="center"/>
    </xf>
    <xf numFmtId="164" fontId="12" fillId="3" borderId="0" xfId="1" applyNumberFormat="1" applyFont="1" applyFill="1" applyBorder="1" applyAlignment="1">
      <alignment horizontal="center" vertical="center" wrapText="1"/>
    </xf>
    <xf numFmtId="4" fontId="3" fillId="3" borderId="10" xfId="4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horizontal="center" vertical="center"/>
    </xf>
    <xf numFmtId="164" fontId="3" fillId="3" borderId="10" xfId="1" applyNumberFormat="1" applyFont="1" applyFill="1" applyBorder="1" applyAlignment="1">
      <alignment horizontal="center" vertical="center"/>
    </xf>
    <xf numFmtId="4" fontId="5" fillId="4" borderId="10" xfId="4" applyNumberFormat="1" applyFont="1" applyFill="1" applyBorder="1" applyAlignment="1" applyProtection="1">
      <alignment horizontal="center" vertical="center" wrapText="1"/>
    </xf>
    <xf numFmtId="4" fontId="3" fillId="4" borderId="0" xfId="1" applyNumberFormat="1" applyFont="1" applyFill="1" applyBorder="1" applyAlignment="1" applyProtection="1">
      <alignment horizontal="center" vertical="center"/>
    </xf>
    <xf numFmtId="4" fontId="3" fillId="4" borderId="10" xfId="4" applyNumberFormat="1" applyFont="1" applyFill="1" applyBorder="1" applyAlignment="1" applyProtection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4" fontId="3" fillId="4" borderId="0" xfId="4" applyNumberFormat="1" applyFont="1" applyFill="1" applyBorder="1" applyAlignment="1">
      <alignment horizontal="center" vertical="center"/>
    </xf>
    <xf numFmtId="164" fontId="3" fillId="4" borderId="12" xfId="1" applyNumberFormat="1" applyFont="1" applyFill="1" applyBorder="1" applyAlignment="1">
      <alignment horizontal="center" vertical="center"/>
    </xf>
    <xf numFmtId="164" fontId="12" fillId="4" borderId="10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 wrapText="1"/>
    </xf>
    <xf numFmtId="4" fontId="3" fillId="4" borderId="10" xfId="4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 wrapText="1"/>
    </xf>
    <xf numFmtId="4" fontId="3" fillId="4" borderId="12" xfId="1" applyNumberFormat="1" applyFont="1" applyFill="1" applyBorder="1" applyAlignment="1">
      <alignment horizontal="center" vertical="center"/>
    </xf>
    <xf numFmtId="164" fontId="3" fillId="4" borderId="10" xfId="1" applyNumberFormat="1" applyFont="1" applyFill="1" applyBorder="1" applyAlignment="1">
      <alignment horizontal="center" vertical="center"/>
    </xf>
    <xf numFmtId="4" fontId="3" fillId="5" borderId="10" xfId="4" applyNumberFormat="1" applyFont="1" applyFill="1" applyBorder="1" applyAlignment="1" applyProtection="1">
      <alignment horizontal="center" vertical="center"/>
    </xf>
    <xf numFmtId="4" fontId="5" fillId="3" borderId="10" xfId="4" applyNumberFormat="1" applyFont="1" applyFill="1" applyBorder="1" applyAlignment="1" applyProtection="1">
      <alignment horizontal="center" vertical="center" wrapText="1"/>
    </xf>
    <xf numFmtId="4" fontId="3" fillId="3" borderId="10" xfId="4" applyNumberFormat="1" applyFont="1" applyFill="1" applyBorder="1" applyAlignment="1" applyProtection="1">
      <alignment horizontal="center" vertical="center"/>
    </xf>
    <xf numFmtId="164" fontId="12" fillId="3" borderId="0" xfId="1" applyNumberFormat="1" applyFont="1" applyFill="1" applyBorder="1" applyAlignment="1">
      <alignment horizontal="center" vertical="center"/>
    </xf>
    <xf numFmtId="4" fontId="5" fillId="4" borderId="10" xfId="4" applyNumberFormat="1" applyFont="1" applyFill="1" applyBorder="1" applyAlignment="1" applyProtection="1">
      <alignment horizontal="center" vertical="center"/>
    </xf>
    <xf numFmtId="4" fontId="3" fillId="4" borderId="10" xfId="1" applyNumberFormat="1" applyFont="1" applyFill="1" applyBorder="1" applyAlignment="1" applyProtection="1">
      <alignment horizontal="center" vertical="center"/>
    </xf>
    <xf numFmtId="164" fontId="12" fillId="4" borderId="0" xfId="1" applyNumberFormat="1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5" fillId="6" borderId="6" xfId="4" applyNumberFormat="1" applyFont="1" applyFill="1" applyBorder="1" applyAlignment="1">
      <alignment horizontal="center" vertical="center"/>
    </xf>
    <xf numFmtId="4" fontId="3" fillId="5" borderId="11" xfId="1" applyNumberFormat="1" applyFont="1" applyFill="1" applyBorder="1" applyAlignment="1" applyProtection="1">
      <alignment horizontal="center" vertical="center"/>
    </xf>
    <xf numFmtId="4" fontId="3" fillId="5" borderId="12" xfId="1" applyNumberFormat="1" applyFont="1" applyFill="1" applyBorder="1" applyAlignment="1" applyProtection="1">
      <alignment horizontal="center" vertical="center"/>
    </xf>
    <xf numFmtId="4" fontId="3" fillId="5" borderId="15" xfId="1" applyNumberFormat="1" applyFont="1" applyFill="1" applyBorder="1" applyAlignment="1" applyProtection="1">
      <alignment horizontal="center" vertical="center"/>
    </xf>
    <xf numFmtId="4" fontId="5" fillId="8" borderId="9" xfId="4" applyNumberFormat="1" applyFont="1" applyFill="1" applyBorder="1" applyAlignment="1">
      <alignment horizontal="center" vertical="center"/>
    </xf>
    <xf numFmtId="164" fontId="5" fillId="8" borderId="3" xfId="4" applyNumberFormat="1" applyFont="1" applyFill="1" applyBorder="1" applyAlignment="1">
      <alignment horizontal="center" vertical="center"/>
    </xf>
    <xf numFmtId="4" fontId="5" fillId="8" borderId="8" xfId="4" applyNumberFormat="1" applyFont="1" applyFill="1" applyBorder="1" applyAlignment="1">
      <alignment horizontal="center" vertical="center"/>
    </xf>
    <xf numFmtId="4" fontId="5" fillId="8" borderId="3" xfId="4" applyNumberFormat="1" applyFont="1" applyFill="1" applyBorder="1" applyAlignment="1">
      <alignment horizontal="center" vertical="center"/>
    </xf>
    <xf numFmtId="4" fontId="5" fillId="8" borderId="24" xfId="1" applyNumberFormat="1" applyFont="1" applyFill="1" applyBorder="1" applyAlignment="1">
      <alignment horizontal="center" vertical="center"/>
    </xf>
    <xf numFmtId="164" fontId="5" fillId="8" borderId="25" xfId="1" applyNumberFormat="1" applyFont="1" applyFill="1" applyBorder="1" applyAlignment="1">
      <alignment horizontal="center" vertical="center"/>
    </xf>
    <xf numFmtId="0" fontId="3" fillId="9" borderId="0" xfId="1" applyFont="1" applyFill="1" applyBorder="1" applyAlignment="1">
      <alignment horizontal="center" vertical="center" wrapText="1"/>
    </xf>
    <xf numFmtId="0" fontId="5" fillId="9" borderId="0" xfId="1" applyFont="1" applyFill="1" applyBorder="1" applyAlignment="1">
      <alignment vertical="center" wrapText="1"/>
    </xf>
    <xf numFmtId="0" fontId="5" fillId="9" borderId="0" xfId="1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/>
    </xf>
    <xf numFmtId="0" fontId="3" fillId="9" borderId="0" xfId="1" applyFont="1" applyFill="1" applyAlignment="1">
      <alignment vertical="center" wrapText="1"/>
    </xf>
    <xf numFmtId="0" fontId="5" fillId="9" borderId="0" xfId="1" applyFont="1" applyFill="1" applyAlignment="1">
      <alignment horizontal="center" vertical="center" wrapText="1"/>
    </xf>
    <xf numFmtId="164" fontId="5" fillId="9" borderId="0" xfId="1" applyNumberFormat="1" applyFont="1" applyFill="1" applyAlignment="1">
      <alignment horizontal="center" vertical="center" wrapText="1"/>
    </xf>
    <xf numFmtId="0" fontId="5" fillId="9" borderId="0" xfId="1" applyFont="1" applyFill="1" applyAlignment="1" applyProtection="1">
      <alignment horizontal="center" vertical="center" wrapText="1"/>
    </xf>
    <xf numFmtId="0" fontId="16" fillId="9" borderId="0" xfId="0" applyFont="1" applyFill="1" applyAlignment="1">
      <alignment vertical="center"/>
    </xf>
    <xf numFmtId="4" fontId="16" fillId="9" borderId="0" xfId="0" applyNumberFormat="1" applyFont="1" applyFill="1" applyAlignment="1">
      <alignment horizontal="center" vertical="center"/>
    </xf>
    <xf numFmtId="4" fontId="16" fillId="9" borderId="0" xfId="0" applyNumberFormat="1" applyFont="1" applyFill="1" applyAlignment="1">
      <alignment vertical="center"/>
    </xf>
    <xf numFmtId="4" fontId="6" fillId="9" borderId="0" xfId="1" applyNumberFormat="1" applyFont="1" applyFill="1" applyBorder="1" applyAlignment="1" applyProtection="1">
      <alignment horizontal="center" vertical="center" wrapText="1"/>
    </xf>
    <xf numFmtId="4" fontId="6" fillId="9" borderId="0" xfId="1" applyNumberFormat="1" applyFont="1" applyFill="1" applyBorder="1" applyAlignment="1">
      <alignment horizontal="center" vertical="center" wrapText="1"/>
    </xf>
    <xf numFmtId="164" fontId="6" fillId="9" borderId="0" xfId="1" applyNumberFormat="1" applyFont="1" applyFill="1" applyBorder="1" applyAlignment="1">
      <alignment horizontal="center" vertical="center" wrapText="1"/>
    </xf>
    <xf numFmtId="4" fontId="5" fillId="9" borderId="0" xfId="4" applyNumberFormat="1" applyFont="1" applyFill="1" applyBorder="1" applyAlignment="1" applyProtection="1">
      <alignment vertical="center"/>
    </xf>
    <xf numFmtId="0" fontId="3" fillId="9" borderId="0" xfId="1" applyFont="1" applyFill="1" applyAlignment="1">
      <alignment horizontal="center" vertical="center"/>
    </xf>
    <xf numFmtId="164" fontId="3" fillId="9" borderId="0" xfId="1" applyNumberFormat="1" applyFont="1" applyFill="1" applyAlignment="1">
      <alignment horizontal="center" vertical="center"/>
    </xf>
    <xf numFmtId="0" fontId="3" fillId="9" borderId="0" xfId="1" applyFont="1" applyFill="1" applyBorder="1" applyAlignment="1">
      <alignment horizontal="center" vertical="center"/>
    </xf>
    <xf numFmtId="0" fontId="3" fillId="9" borderId="0" xfId="1" applyFont="1" applyFill="1" applyBorder="1" applyAlignment="1">
      <alignment vertical="center"/>
    </xf>
    <xf numFmtId="164" fontId="3" fillId="9" borderId="0" xfId="1" applyNumberFormat="1" applyFont="1" applyFill="1" applyBorder="1" applyAlignment="1">
      <alignment horizontal="center" vertical="center"/>
    </xf>
    <xf numFmtId="0" fontId="5" fillId="9" borderId="0" xfId="1" applyFont="1" applyFill="1" applyBorder="1" applyAlignment="1" applyProtection="1">
      <alignment horizontal="center" vertical="center" wrapText="1"/>
    </xf>
    <xf numFmtId="164" fontId="3" fillId="9" borderId="0" xfId="1" applyNumberFormat="1" applyFont="1" applyFill="1" applyBorder="1" applyAlignment="1">
      <alignment horizontal="center" vertical="center" wrapText="1"/>
    </xf>
    <xf numFmtId="0" fontId="12" fillId="9" borderId="0" xfId="0" applyFont="1" applyFill="1" applyAlignment="1">
      <alignment vertical="center"/>
    </xf>
    <xf numFmtId="4" fontId="3" fillId="9" borderId="0" xfId="1" applyNumberFormat="1" applyFont="1" applyFill="1" applyAlignment="1" applyProtection="1">
      <alignment vertical="center"/>
      <protection locked="0"/>
    </xf>
    <xf numFmtId="0" fontId="3" fillId="9" borderId="0" xfId="1" applyFont="1" applyFill="1" applyAlignment="1">
      <alignment vertical="center"/>
    </xf>
    <xf numFmtId="4" fontId="3" fillId="9" borderId="6" xfId="1" applyNumberFormat="1" applyFont="1" applyFill="1" applyBorder="1" applyAlignment="1" applyProtection="1">
      <alignment horizontal="center" vertical="center"/>
      <protection locked="0"/>
    </xf>
    <xf numFmtId="4" fontId="5" fillId="9" borderId="10" xfId="1" applyNumberFormat="1" applyFont="1" applyFill="1" applyBorder="1" applyAlignment="1" applyProtection="1">
      <alignment horizontal="right" vertical="center"/>
      <protection locked="0"/>
    </xf>
    <xf numFmtId="4" fontId="8" fillId="9" borderId="10" xfId="1" applyNumberFormat="1" applyFont="1" applyFill="1" applyBorder="1" applyAlignment="1" applyProtection="1">
      <alignment horizontal="center" vertical="center" wrapText="1"/>
      <protection locked="0"/>
    </xf>
    <xf numFmtId="4" fontId="3" fillId="9" borderId="10" xfId="1" applyNumberFormat="1" applyFont="1" applyFill="1" applyBorder="1" applyAlignment="1" applyProtection="1">
      <alignment horizontal="right" vertical="center"/>
      <protection locked="0"/>
    </xf>
    <xf numFmtId="4" fontId="3" fillId="9" borderId="10" xfId="4" applyNumberFormat="1" applyFont="1" applyFill="1" applyBorder="1" applyAlignment="1" applyProtection="1">
      <alignment horizontal="right" vertical="center"/>
      <protection locked="0"/>
    </xf>
    <xf numFmtId="3" fontId="3" fillId="9" borderId="0" xfId="1" applyNumberFormat="1" applyFont="1" applyFill="1" applyAlignment="1" applyProtection="1">
      <alignment horizontal="center" vertical="center"/>
      <protection locked="0"/>
    </xf>
    <xf numFmtId="4" fontId="3" fillId="9" borderId="0" xfId="1" applyNumberFormat="1" applyFont="1" applyFill="1" applyAlignment="1" applyProtection="1">
      <alignment horizontal="center" vertical="center"/>
      <protection locked="0"/>
    </xf>
    <xf numFmtId="4" fontId="3" fillId="9" borderId="0" xfId="1" applyNumberFormat="1" applyFont="1" applyFill="1" applyAlignment="1" applyProtection="1">
      <alignment horizontal="right" vertical="center"/>
      <protection locked="0"/>
    </xf>
    <xf numFmtId="4" fontId="3" fillId="9" borderId="0" xfId="1" applyNumberFormat="1" applyFont="1" applyFill="1" applyAlignment="1">
      <alignment horizontal="center" vertical="center"/>
    </xf>
    <xf numFmtId="4" fontId="9" fillId="9" borderId="0" xfId="1" applyNumberFormat="1" applyFont="1" applyFill="1" applyAlignment="1" applyProtection="1">
      <alignment horizontal="right" vertical="center"/>
      <protection locked="0"/>
    </xf>
    <xf numFmtId="164" fontId="10" fillId="9" borderId="0" xfId="1" applyNumberFormat="1" applyFont="1" applyFill="1" applyAlignment="1">
      <alignment horizontal="center" vertical="center"/>
    </xf>
    <xf numFmtId="4" fontId="7" fillId="9" borderId="0" xfId="1" applyNumberFormat="1" applyFont="1" applyFill="1" applyAlignment="1" applyProtection="1">
      <alignment vertical="center"/>
      <protection locked="0"/>
    </xf>
    <xf numFmtId="2" fontId="3" fillId="0" borderId="3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 applyProtection="1">
      <alignment horizontal="center" vertical="center" wrapText="1"/>
    </xf>
    <xf numFmtId="0" fontId="5" fillId="3" borderId="47" xfId="1" applyFont="1" applyFill="1" applyBorder="1" applyAlignment="1">
      <alignment horizontal="center" vertical="center" wrapText="1"/>
    </xf>
    <xf numFmtId="0" fontId="5" fillId="3" borderId="43" xfId="1" applyFont="1" applyFill="1" applyBorder="1" applyAlignment="1">
      <alignment horizontal="center" vertical="center" wrapText="1"/>
    </xf>
    <xf numFmtId="164" fontId="5" fillId="3" borderId="43" xfId="4" applyNumberFormat="1" applyFont="1" applyFill="1" applyBorder="1" applyAlignment="1">
      <alignment horizontal="center" vertical="center" wrapText="1"/>
    </xf>
    <xf numFmtId="0" fontId="5" fillId="6" borderId="43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 applyProtection="1">
      <alignment horizontal="center" vertical="center" wrapText="1"/>
    </xf>
    <xf numFmtId="4" fontId="5" fillId="3" borderId="43" xfId="1" applyNumberFormat="1" applyFont="1" applyFill="1" applyBorder="1" applyAlignment="1">
      <alignment horizontal="center" vertical="center" wrapText="1"/>
    </xf>
    <xf numFmtId="4" fontId="5" fillId="6" borderId="44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Border="1" applyAlignment="1">
      <alignment vertical="center"/>
    </xf>
    <xf numFmtId="0" fontId="22" fillId="0" borderId="0" xfId="0" applyFont="1"/>
    <xf numFmtId="4" fontId="3" fillId="0" borderId="42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 applyProtection="1">
      <alignment horizontal="center" vertical="center" wrapText="1"/>
      <protection locked="0"/>
    </xf>
    <xf numFmtId="3" fontId="7" fillId="5" borderId="42" xfId="1" applyNumberFormat="1" applyFont="1" applyFill="1" applyBorder="1" applyAlignment="1" applyProtection="1">
      <alignment horizontal="center" vertical="center" wrapText="1"/>
    </xf>
    <xf numFmtId="4" fontId="3" fillId="7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7" fillId="5" borderId="4" xfId="1" applyNumberFormat="1" applyFont="1" applyFill="1" applyBorder="1" applyAlignment="1" applyProtection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7" borderId="43" xfId="1" applyNumberFormat="1" applyFont="1" applyFill="1" applyBorder="1" applyAlignment="1" applyProtection="1">
      <alignment horizontal="center" vertical="center" wrapText="1"/>
      <protection locked="0"/>
    </xf>
    <xf numFmtId="4" fontId="3" fillId="7" borderId="43" xfId="1" applyNumberFormat="1" applyFont="1" applyFill="1" applyBorder="1" applyAlignment="1">
      <alignment horizontal="center" vertical="center" wrapText="1"/>
    </xf>
    <xf numFmtId="3" fontId="7" fillId="5" borderId="43" xfId="1" applyNumberFormat="1" applyFont="1" applyFill="1" applyBorder="1" applyAlignment="1" applyProtection="1">
      <alignment horizontal="center" vertical="center" wrapText="1"/>
    </xf>
    <xf numFmtId="164" fontId="3" fillId="0" borderId="4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3" xfId="1" applyNumberFormat="1" applyFont="1" applyFill="1" applyBorder="1" applyAlignment="1">
      <alignment horizontal="center" vertical="center" wrapText="1"/>
    </xf>
    <xf numFmtId="4" fontId="3" fillId="0" borderId="42" xfId="1" applyNumberFormat="1" applyFont="1" applyFill="1" applyBorder="1" applyAlignment="1" applyProtection="1">
      <alignment horizontal="center" vertical="center" wrapText="1"/>
    </xf>
    <xf numFmtId="4" fontId="3" fillId="0" borderId="43" xfId="1" applyNumberFormat="1" applyFont="1" applyFill="1" applyBorder="1" applyAlignment="1" applyProtection="1">
      <alignment horizontal="center" vertical="center" wrapText="1"/>
    </xf>
    <xf numFmtId="0" fontId="3" fillId="0" borderId="45" xfId="1" applyFont="1" applyFill="1" applyBorder="1" applyAlignment="1">
      <alignment vertical="center" wrapText="1"/>
    </xf>
    <xf numFmtId="0" fontId="7" fillId="5" borderId="42" xfId="1" applyFont="1" applyFill="1" applyBorder="1" applyAlignment="1" applyProtection="1">
      <alignment horizontal="center" vertical="center" wrapText="1"/>
    </xf>
    <xf numFmtId="0" fontId="7" fillId="5" borderId="10" xfId="1" applyFont="1" applyFill="1" applyBorder="1" applyAlignment="1" applyProtection="1">
      <alignment horizontal="center" vertical="center" wrapText="1"/>
    </xf>
    <xf numFmtId="0" fontId="3" fillId="0" borderId="47" xfId="1" applyFont="1" applyFill="1" applyBorder="1" applyAlignment="1">
      <alignment vertical="center" wrapText="1"/>
    </xf>
    <xf numFmtId="0" fontId="7" fillId="5" borderId="43" xfId="1" applyFont="1" applyFill="1" applyBorder="1" applyAlignment="1" applyProtection="1">
      <alignment horizontal="center" vertical="center" wrapText="1"/>
    </xf>
    <xf numFmtId="4" fontId="3" fillId="7" borderId="42" xfId="1" applyNumberFormat="1" applyFont="1" applyFill="1" applyBorder="1" applyAlignment="1" applyProtection="1">
      <alignment horizontal="center" vertical="center" wrapText="1"/>
    </xf>
    <xf numFmtId="164" fontId="3" fillId="7" borderId="42" xfId="1" applyNumberFormat="1" applyFont="1" applyFill="1" applyBorder="1" applyAlignment="1" applyProtection="1">
      <alignment horizontal="center" vertical="center" wrapText="1"/>
      <protection locked="0"/>
    </xf>
    <xf numFmtId="4" fontId="3" fillId="7" borderId="4" xfId="1" applyNumberFormat="1" applyFont="1" applyFill="1" applyBorder="1" applyAlignment="1" applyProtection="1">
      <alignment horizontal="center" vertical="center" wrapText="1"/>
    </xf>
    <xf numFmtId="164" fontId="3" fillId="7" borderId="10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5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55" xfId="1" applyNumberFormat="1" applyFont="1" applyFill="1" applyBorder="1" applyAlignment="1" applyProtection="1">
      <alignment vertical="center" wrapText="1"/>
    </xf>
    <xf numFmtId="4" fontId="3" fillId="0" borderId="4" xfId="1" applyNumberFormat="1" applyFont="1" applyFill="1" applyBorder="1" applyAlignment="1" applyProtection="1">
      <alignment horizontal="center" vertical="center" wrapText="1"/>
    </xf>
    <xf numFmtId="1" fontId="3" fillId="5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5" fillId="6" borderId="29" xfId="4" applyNumberFormat="1" applyFont="1" applyFill="1" applyBorder="1" applyAlignment="1">
      <alignment horizontal="center" vertical="center" wrapText="1"/>
    </xf>
    <xf numFmtId="0" fontId="14" fillId="3" borderId="29" xfId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/>
    </xf>
    <xf numFmtId="4" fontId="5" fillId="6" borderId="28" xfId="4" applyNumberFormat="1" applyFont="1" applyFill="1" applyBorder="1" applyAlignment="1" applyProtection="1">
      <alignment horizontal="left" vertical="center"/>
    </xf>
    <xf numFmtId="4" fontId="5" fillId="6" borderId="29" xfId="4" applyNumberFormat="1" applyFont="1" applyFill="1" applyBorder="1" applyAlignment="1" applyProtection="1">
      <alignment horizontal="left" vertical="center"/>
    </xf>
    <xf numFmtId="4" fontId="5" fillId="6" borderId="32" xfId="4" applyNumberFormat="1" applyFont="1" applyFill="1" applyBorder="1" applyAlignment="1" applyProtection="1">
      <alignment horizontal="left" vertical="center"/>
    </xf>
    <xf numFmtId="0" fontId="5" fillId="6" borderId="47" xfId="1" applyFont="1" applyFill="1" applyBorder="1" applyAlignment="1" applyProtection="1">
      <alignment horizontal="left" vertical="center" wrapText="1"/>
    </xf>
    <xf numFmtId="0" fontId="5" fillId="6" borderId="43" xfId="1" applyFont="1" applyFill="1" applyBorder="1" applyAlignment="1" applyProtection="1">
      <alignment horizontal="left" vertical="center" wrapText="1"/>
    </xf>
    <xf numFmtId="0" fontId="5" fillId="6" borderId="48" xfId="1" applyFont="1" applyFill="1" applyBorder="1" applyAlignment="1" applyProtection="1">
      <alignment horizontal="left" vertical="center" wrapText="1"/>
    </xf>
    <xf numFmtId="0" fontId="5" fillId="6" borderId="28" xfId="1" applyFont="1" applyFill="1" applyBorder="1" applyAlignment="1" applyProtection="1">
      <alignment horizontal="left" vertical="center" wrapText="1"/>
    </xf>
    <xf numFmtId="0" fontId="5" fillId="6" borderId="29" xfId="1" applyFont="1" applyFill="1" applyBorder="1" applyAlignment="1" applyProtection="1">
      <alignment horizontal="left" vertical="center" wrapText="1"/>
    </xf>
    <xf numFmtId="0" fontId="5" fillId="6" borderId="25" xfId="1" applyFont="1" applyFill="1" applyBorder="1" applyAlignment="1" applyProtection="1">
      <alignment horizontal="left" vertical="center" wrapText="1"/>
    </xf>
    <xf numFmtId="4" fontId="5" fillId="6" borderId="28" xfId="1" applyNumberFormat="1" applyFont="1" applyFill="1" applyBorder="1" applyAlignment="1" applyProtection="1">
      <alignment horizontal="left" vertical="center" wrapText="1"/>
    </xf>
    <xf numFmtId="4" fontId="5" fillId="6" borderId="29" xfId="1" applyNumberFormat="1" applyFont="1" applyFill="1" applyBorder="1" applyAlignment="1" applyProtection="1">
      <alignment horizontal="left" vertical="center" wrapText="1"/>
    </xf>
    <xf numFmtId="4" fontId="5" fillId="6" borderId="32" xfId="1" applyNumberFormat="1" applyFont="1" applyFill="1" applyBorder="1" applyAlignment="1" applyProtection="1">
      <alignment horizontal="left" vertical="center" wrapText="1"/>
    </xf>
    <xf numFmtId="0" fontId="5" fillId="6" borderId="32" xfId="1" applyFont="1" applyFill="1" applyBorder="1" applyAlignment="1" applyProtection="1">
      <alignment horizontal="left" vertical="center" wrapText="1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5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57" xfId="1" applyFont="1" applyFill="1" applyBorder="1" applyAlignment="1" applyProtection="1">
      <alignment horizontal="center" vertical="center" wrapText="1"/>
    </xf>
    <xf numFmtId="4" fontId="5" fillId="6" borderId="25" xfId="4" applyNumberFormat="1" applyFont="1" applyFill="1" applyBorder="1" applyAlignment="1" applyProtection="1">
      <alignment horizontal="left" vertical="center"/>
    </xf>
    <xf numFmtId="0" fontId="19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52" xfId="1" applyFont="1" applyFill="1" applyBorder="1" applyAlignment="1" applyProtection="1">
      <alignment horizontal="center" vertical="center" wrapText="1"/>
    </xf>
    <xf numFmtId="0" fontId="5" fillId="0" borderId="49" xfId="1" applyFont="1" applyFill="1" applyBorder="1" applyAlignment="1" applyProtection="1">
      <alignment horizontal="center" vertical="center" wrapText="1"/>
    </xf>
    <xf numFmtId="164" fontId="11" fillId="2" borderId="0" xfId="1" applyNumberFormat="1" applyFont="1" applyFill="1" applyBorder="1" applyAlignment="1">
      <alignment horizontal="center" vertical="center"/>
    </xf>
    <xf numFmtId="0" fontId="15" fillId="0" borderId="7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164" fontId="5" fillId="6" borderId="28" xfId="1" applyNumberFormat="1" applyFont="1" applyFill="1" applyBorder="1" applyAlignment="1">
      <alignment horizontal="left" vertical="center" wrapText="1"/>
    </xf>
    <xf numFmtId="164" fontId="5" fillId="6" borderId="29" xfId="1" applyNumberFormat="1" applyFont="1" applyFill="1" applyBorder="1" applyAlignment="1">
      <alignment horizontal="left" vertical="center" wrapText="1"/>
    </xf>
    <xf numFmtId="164" fontId="5" fillId="6" borderId="25" xfId="1" applyNumberFormat="1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left" vertical="center" wrapText="1"/>
    </xf>
    <xf numFmtId="49" fontId="7" fillId="0" borderId="14" xfId="1" applyNumberFormat="1" applyFont="1" applyFill="1" applyBorder="1" applyAlignment="1" applyProtection="1">
      <alignment horizontal="left" vertical="center" wrapText="1"/>
    </xf>
    <xf numFmtId="49" fontId="7" fillId="0" borderId="0" xfId="4" applyNumberFormat="1" applyFont="1" applyFill="1" applyBorder="1" applyAlignment="1" applyProtection="1">
      <alignment horizontal="left" vertical="center" wrapText="1"/>
    </xf>
    <xf numFmtId="49" fontId="7" fillId="0" borderId="14" xfId="4" applyNumberFormat="1" applyFont="1" applyFill="1" applyBorder="1" applyAlignment="1" applyProtection="1">
      <alignment horizontal="left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12" fillId="4" borderId="12" xfId="1" applyNumberFormat="1" applyFont="1" applyFill="1" applyBorder="1" applyAlignment="1" applyProtection="1">
      <alignment horizontal="center" vertical="center" wrapText="1"/>
      <protection locked="0"/>
    </xf>
    <xf numFmtId="164" fontId="12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4" applyNumberFormat="1" applyFont="1" applyFill="1" applyBorder="1" applyAlignment="1" applyProtection="1">
      <alignment horizontal="left" vertical="center" wrapText="1"/>
    </xf>
    <xf numFmtId="3" fontId="3" fillId="0" borderId="16" xfId="1" applyNumberFormat="1" applyFont="1" applyFill="1" applyBorder="1" applyAlignment="1" applyProtection="1">
      <alignment horizontal="center" vertical="center"/>
    </xf>
    <xf numFmtId="3" fontId="3" fillId="0" borderId="13" xfId="1" applyNumberFormat="1" applyFont="1" applyFill="1" applyBorder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 vertical="center"/>
    </xf>
    <xf numFmtId="3" fontId="3" fillId="0" borderId="14" xfId="1" applyNumberFormat="1" applyFont="1" applyFill="1" applyBorder="1" applyAlignment="1" applyProtection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 applyProtection="1">
      <alignment horizontal="left" vertical="center"/>
    </xf>
    <xf numFmtId="49" fontId="7" fillId="0" borderId="14" xfId="4" applyNumberFormat="1" applyFont="1" applyFill="1" applyBorder="1" applyAlignment="1" applyProtection="1">
      <alignment horizontal="left" vertical="center"/>
    </xf>
    <xf numFmtId="49" fontId="7" fillId="0" borderId="17" xfId="1" applyNumberFormat="1" applyFont="1" applyFill="1" applyBorder="1" applyAlignment="1" applyProtection="1">
      <alignment horizontal="left" vertical="center"/>
    </xf>
    <xf numFmtId="49" fontId="7" fillId="0" borderId="18" xfId="1" applyNumberFormat="1" applyFont="1" applyFill="1" applyBorder="1" applyAlignment="1" applyProtection="1">
      <alignment horizontal="left" vertical="center"/>
    </xf>
    <xf numFmtId="164" fontId="12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12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Fill="1" applyBorder="1" applyAlignment="1" applyProtection="1">
      <alignment horizontal="left" vertical="center" wrapText="1"/>
    </xf>
    <xf numFmtId="4" fontId="3" fillId="0" borderId="0" xfId="1" applyNumberFormat="1" applyFont="1" applyFill="1" applyAlignment="1">
      <alignment horizontal="center" vertical="center"/>
    </xf>
    <xf numFmtId="4" fontId="3" fillId="0" borderId="17" xfId="1" applyNumberFormat="1" applyFont="1" applyFill="1" applyBorder="1" applyAlignment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vertical="center"/>
      <protection locked="0"/>
    </xf>
    <xf numFmtId="4" fontId="3" fillId="0" borderId="15" xfId="1" applyNumberFormat="1" applyFont="1" applyFill="1" applyBorder="1" applyAlignment="1" applyProtection="1">
      <alignment horizontal="center" vertical="center"/>
      <protection locked="0"/>
    </xf>
    <xf numFmtId="4" fontId="3" fillId="0" borderId="18" xfId="1" applyNumberFormat="1" applyFont="1" applyFill="1" applyBorder="1" applyAlignment="1" applyProtection="1">
      <alignment horizontal="center" vertical="center"/>
      <protection locked="0"/>
    </xf>
    <xf numFmtId="4" fontId="3" fillId="0" borderId="3" xfId="1" applyNumberFormat="1" applyFont="1" applyFill="1" applyBorder="1" applyAlignment="1" applyProtection="1">
      <alignment horizontal="center" vertical="center"/>
      <protection locked="0"/>
    </xf>
    <xf numFmtId="4" fontId="14" fillId="3" borderId="8" xfId="4" applyNumberFormat="1" applyFont="1" applyFill="1" applyBorder="1" applyAlignment="1" applyProtection="1">
      <alignment horizontal="center" vertical="center" wrapText="1"/>
    </xf>
    <xf numFmtId="4" fontId="5" fillId="3" borderId="8" xfId="4" applyNumberFormat="1" applyFont="1" applyFill="1" applyBorder="1" applyAlignment="1" applyProtection="1">
      <alignment horizontal="center" vertical="center" wrapText="1"/>
    </xf>
    <xf numFmtId="4" fontId="5" fillId="3" borderId="3" xfId="1" applyNumberFormat="1" applyFont="1" applyFill="1" applyBorder="1" applyAlignment="1" applyProtection="1">
      <alignment horizontal="center" vertical="center"/>
      <protection locked="0"/>
    </xf>
    <xf numFmtId="4" fontId="5" fillId="3" borderId="7" xfId="1" applyNumberFormat="1" applyFont="1" applyFill="1" applyBorder="1" applyAlignment="1" applyProtection="1">
      <alignment horizontal="center" vertical="center"/>
      <protection locked="0"/>
    </xf>
    <xf numFmtId="4" fontId="5" fillId="3" borderId="3" xfId="1" applyNumberFormat="1" applyFont="1" applyFill="1" applyBorder="1" applyAlignment="1" applyProtection="1">
      <alignment horizontal="center" vertical="center" wrapText="1"/>
    </xf>
    <xf numFmtId="164" fontId="5" fillId="6" borderId="3" xfId="4" applyNumberFormat="1" applyFont="1" applyFill="1" applyBorder="1" applyAlignment="1">
      <alignment horizontal="center" vertical="center" wrapText="1"/>
    </xf>
    <xf numFmtId="4" fontId="5" fillId="3" borderId="9" xfId="1" applyNumberFormat="1" applyFont="1" applyFill="1" applyBorder="1" applyAlignment="1" applyProtection="1">
      <alignment horizontal="center" vertical="center"/>
    </xf>
    <xf numFmtId="4" fontId="5" fillId="3" borderId="8" xfId="4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4" fontId="5" fillId="6" borderId="7" xfId="4" applyNumberFormat="1" applyFont="1" applyFill="1" applyBorder="1" applyAlignment="1">
      <alignment horizontal="center" vertical="center" wrapText="1"/>
    </xf>
    <xf numFmtId="4" fontId="5" fillId="6" borderId="8" xfId="4" applyNumberFormat="1" applyFont="1" applyFill="1" applyBorder="1" applyAlignment="1">
      <alignment horizontal="center" vertical="center" wrapText="1"/>
    </xf>
    <xf numFmtId="4" fontId="3" fillId="0" borderId="19" xfId="1" applyNumberFormat="1" applyFont="1" applyFill="1" applyBorder="1" applyAlignment="1">
      <alignment horizontal="center" vertical="center"/>
    </xf>
    <xf numFmtId="4" fontId="3" fillId="0" borderId="20" xfId="1" applyNumberFormat="1" applyFont="1" applyFill="1" applyBorder="1" applyAlignment="1">
      <alignment horizontal="center" vertical="center"/>
    </xf>
    <xf numFmtId="4" fontId="15" fillId="3" borderId="11" xfId="4" applyNumberFormat="1" applyFont="1" applyFill="1" applyBorder="1" applyAlignment="1" applyProtection="1">
      <alignment horizontal="center" vertical="center"/>
    </xf>
    <xf numFmtId="4" fontId="15" fillId="3" borderId="9" xfId="4" applyNumberFormat="1" applyFont="1" applyFill="1" applyBorder="1" applyAlignment="1" applyProtection="1">
      <alignment horizontal="center" vertical="center"/>
    </xf>
    <xf numFmtId="4" fontId="15" fillId="3" borderId="8" xfId="4" applyNumberFormat="1" applyFont="1" applyFill="1" applyBorder="1" applyAlignment="1" applyProtection="1">
      <alignment horizontal="center" vertical="center"/>
    </xf>
    <xf numFmtId="4" fontId="3" fillId="8" borderId="7" xfId="4" applyNumberFormat="1" applyFont="1" applyFill="1" applyBorder="1" applyAlignment="1" applyProtection="1">
      <alignment horizontal="center" vertical="center"/>
    </xf>
    <xf numFmtId="4" fontId="3" fillId="8" borderId="9" xfId="4" applyNumberFormat="1" applyFont="1" applyFill="1" applyBorder="1" applyAlignment="1" applyProtection="1">
      <alignment horizontal="center" vertical="center"/>
    </xf>
    <xf numFmtId="4" fontId="3" fillId="8" borderId="8" xfId="4" applyNumberFormat="1" applyFont="1" applyFill="1" applyBorder="1" applyAlignment="1" applyProtection="1">
      <alignment horizontal="center" vertical="center"/>
    </xf>
    <xf numFmtId="4" fontId="5" fillId="8" borderId="7" xfId="4" applyNumberFormat="1" applyFont="1" applyFill="1" applyBorder="1" applyAlignment="1" applyProtection="1">
      <alignment horizontal="left" vertical="center" wrapText="1"/>
    </xf>
    <xf numFmtId="4" fontId="5" fillId="8" borderId="9" xfId="4" applyNumberFormat="1" applyFont="1" applyFill="1" applyBorder="1" applyAlignment="1" applyProtection="1">
      <alignment horizontal="left" vertical="center" wrapText="1"/>
    </xf>
    <xf numFmtId="4" fontId="5" fillId="8" borderId="8" xfId="4" applyNumberFormat="1" applyFont="1" applyFill="1" applyBorder="1" applyAlignment="1" applyProtection="1">
      <alignment horizontal="left" vertical="center" wrapText="1"/>
    </xf>
    <xf numFmtId="4" fontId="12" fillId="7" borderId="12" xfId="4" applyNumberFormat="1" applyFont="1" applyFill="1" applyBorder="1" applyAlignment="1" applyProtection="1">
      <alignment horizontal="center" vertical="center"/>
      <protection locked="0"/>
    </xf>
    <xf numFmtId="4" fontId="12" fillId="7" borderId="14" xfId="4" applyNumberFormat="1" applyFont="1" applyFill="1" applyBorder="1" applyAlignment="1" applyProtection="1">
      <alignment horizontal="center" vertical="center"/>
      <protection locked="0"/>
    </xf>
    <xf numFmtId="4" fontId="5" fillId="8" borderId="21" xfId="4" applyNumberFormat="1" applyFont="1" applyFill="1" applyBorder="1" applyAlignment="1" applyProtection="1">
      <alignment horizontal="left" vertical="center"/>
    </xf>
    <xf numFmtId="4" fontId="5" fillId="8" borderId="22" xfId="4" applyNumberFormat="1" applyFont="1" applyFill="1" applyBorder="1" applyAlignment="1" applyProtection="1">
      <alignment horizontal="left" vertical="center"/>
    </xf>
    <xf numFmtId="4" fontId="5" fillId="8" borderId="23" xfId="4" applyNumberFormat="1" applyFont="1" applyFill="1" applyBorder="1" applyAlignment="1" applyProtection="1">
      <alignment horizontal="left" vertical="center"/>
    </xf>
    <xf numFmtId="4" fontId="5" fillId="6" borderId="11" xfId="4" applyNumberFormat="1" applyFont="1" applyFill="1" applyBorder="1" applyAlignment="1" applyProtection="1">
      <alignment horizontal="left" vertical="center" wrapText="1"/>
    </xf>
    <xf numFmtId="4" fontId="5" fillId="6" borderId="16" xfId="4" applyNumberFormat="1" applyFont="1" applyFill="1" applyBorder="1" applyAlignment="1" applyProtection="1">
      <alignment horizontal="left" vertical="center" wrapText="1"/>
    </xf>
    <xf numFmtId="4" fontId="5" fillId="6" borderId="13" xfId="4" applyNumberFormat="1" applyFont="1" applyFill="1" applyBorder="1" applyAlignment="1" applyProtection="1">
      <alignment horizontal="left" vertical="center" wrapText="1"/>
    </xf>
  </cellXfs>
  <cellStyles count="7">
    <cellStyle name="Dziesiętny 2" xfId="3"/>
    <cellStyle name="Normal 2" xfId="1"/>
    <cellStyle name="Normalny" xfId="0" builtinId="0"/>
    <cellStyle name="Normalny 2" xfId="4"/>
    <cellStyle name="Normalny 2 2" xfId="5"/>
    <cellStyle name="Normalny 2 3" xfId="6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398318</xdr:colOff>
      <xdr:row>0</xdr:row>
      <xdr:rowOff>25977</xdr:rowOff>
    </xdr:from>
    <xdr:to>
      <xdr:col>7</xdr:col>
      <xdr:colOff>633846</xdr:colOff>
      <xdr:row>4</xdr:row>
      <xdr:rowOff>109104</xdr:rowOff>
    </xdr:to>
    <xdr:pic>
      <xdr:nvPicPr>
        <xdr:cNvPr id="3" name="Obraz 5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2" y="25977"/>
          <a:ext cx="9715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1"/>
  <sheetViews>
    <sheetView view="pageBreakPreview" zoomScale="80" zoomScaleNormal="110" zoomScaleSheetLayoutView="80" workbookViewId="0">
      <pane ySplit="8" topLeftCell="A9" activePane="bottomLeft" state="frozen"/>
      <selection pane="bottomLeft" activeCell="H11" sqref="H11"/>
    </sheetView>
  </sheetViews>
  <sheetFormatPr defaultColWidth="9.1796875" defaultRowHeight="14"/>
  <cols>
    <col min="1" max="1" width="4.1796875" style="56" customWidth="1"/>
    <col min="2" max="2" width="50.54296875" style="1" customWidth="1"/>
    <col min="3" max="3" width="11" style="56" customWidth="1"/>
    <col min="4" max="4" width="11" style="53" customWidth="1"/>
    <col min="5" max="5" width="10.81640625" style="56" customWidth="1"/>
    <col min="6" max="6" width="11.81640625" style="55" customWidth="1"/>
    <col min="7" max="7" width="11" style="56" customWidth="1"/>
    <col min="8" max="8" width="14.26953125" style="53" customWidth="1"/>
    <col min="9" max="9" width="11" style="58" customWidth="1"/>
    <col min="10" max="16384" width="9.1796875" style="58"/>
  </cols>
  <sheetData>
    <row r="1" spans="1:8" ht="15" customHeight="1">
      <c r="A1" s="338"/>
      <c r="B1" s="338"/>
      <c r="C1" s="338"/>
      <c r="D1" s="338"/>
      <c r="E1" s="338"/>
      <c r="F1" s="338"/>
      <c r="G1" s="338"/>
      <c r="H1" s="338"/>
    </row>
    <row r="2" spans="1:8">
      <c r="A2" s="338"/>
      <c r="B2" s="338"/>
      <c r="C2" s="338"/>
      <c r="D2" s="338"/>
      <c r="E2" s="338"/>
      <c r="F2" s="338"/>
      <c r="G2" s="338"/>
      <c r="H2" s="338"/>
    </row>
    <row r="3" spans="1:8">
      <c r="A3" s="338"/>
      <c r="B3" s="338"/>
      <c r="C3" s="338"/>
      <c r="D3" s="338"/>
      <c r="E3" s="338"/>
      <c r="F3" s="338"/>
      <c r="G3" s="338"/>
      <c r="H3" s="338"/>
    </row>
    <row r="4" spans="1:8">
      <c r="A4" s="338"/>
      <c r="B4" s="338"/>
      <c r="C4" s="338"/>
      <c r="D4" s="338"/>
      <c r="E4" s="338"/>
      <c r="F4" s="338"/>
      <c r="G4" s="338"/>
      <c r="H4" s="338"/>
    </row>
    <row r="5" spans="1:8">
      <c r="A5" s="338"/>
      <c r="B5" s="338"/>
      <c r="C5" s="338"/>
      <c r="D5" s="338"/>
      <c r="E5" s="338"/>
      <c r="F5" s="338"/>
      <c r="G5" s="338"/>
      <c r="H5" s="338"/>
    </row>
    <row r="6" spans="1:8">
      <c r="A6" s="338"/>
      <c r="B6" s="338"/>
      <c r="C6" s="338"/>
      <c r="D6" s="338"/>
      <c r="E6" s="338"/>
      <c r="F6" s="338"/>
      <c r="G6" s="337" t="s">
        <v>283</v>
      </c>
      <c r="H6" s="337"/>
    </row>
    <row r="7" spans="1:8" ht="45.75" customHeight="1">
      <c r="A7" s="341" t="s">
        <v>209</v>
      </c>
      <c r="B7" s="341"/>
      <c r="C7" s="341"/>
      <c r="D7" s="341"/>
      <c r="E7" s="341"/>
      <c r="F7" s="341"/>
      <c r="G7" s="341"/>
      <c r="H7" s="341"/>
    </row>
    <row r="8" spans="1:8" s="59" customFormat="1" ht="12" customHeight="1">
      <c r="A8" s="82" t="s">
        <v>0</v>
      </c>
      <c r="B8" s="276" t="s">
        <v>1</v>
      </c>
      <c r="C8" s="276" t="s">
        <v>2</v>
      </c>
      <c r="D8" s="277" t="s">
        <v>3</v>
      </c>
      <c r="E8" s="276" t="s">
        <v>4</v>
      </c>
      <c r="F8" s="278" t="s">
        <v>5</v>
      </c>
      <c r="G8" s="276" t="s">
        <v>6</v>
      </c>
      <c r="H8" s="277" t="s">
        <v>7</v>
      </c>
    </row>
    <row r="9" spans="1:8" s="59" customFormat="1" ht="55.5" customHeight="1" thickBot="1">
      <c r="A9" s="60"/>
      <c r="B9" s="269" t="s">
        <v>212</v>
      </c>
      <c r="C9" s="270" t="s">
        <v>66</v>
      </c>
      <c r="D9" s="271" t="s">
        <v>199</v>
      </c>
      <c r="E9" s="272" t="s">
        <v>200</v>
      </c>
      <c r="F9" s="273" t="s">
        <v>210</v>
      </c>
      <c r="G9" s="274" t="s">
        <v>54</v>
      </c>
      <c r="H9" s="275" t="s">
        <v>55</v>
      </c>
    </row>
    <row r="10" spans="1:8" ht="12" customHeight="1">
      <c r="A10" s="98">
        <v>1</v>
      </c>
      <c r="B10" s="106" t="s">
        <v>228</v>
      </c>
      <c r="C10" s="287">
        <v>20607.45</v>
      </c>
      <c r="D10" s="288"/>
      <c r="E10" s="288"/>
      <c r="F10" s="289">
        <v>254</v>
      </c>
      <c r="G10" s="288">
        <f>C10*D10*F10</f>
        <v>0</v>
      </c>
      <c r="H10" s="288">
        <f>C10*E10*F10</f>
        <v>0</v>
      </c>
    </row>
    <row r="11" spans="1:8" ht="12" customHeight="1">
      <c r="A11" s="98">
        <v>2</v>
      </c>
      <c r="B11" s="109" t="s">
        <v>8</v>
      </c>
      <c r="C11" s="92">
        <v>30</v>
      </c>
      <c r="D11" s="93"/>
      <c r="E11" s="93"/>
      <c r="F11" s="94">
        <v>254</v>
      </c>
      <c r="G11" s="93">
        <f t="shared" ref="G11:G13" si="0">C11*D11*F11</f>
        <v>0</v>
      </c>
      <c r="H11" s="93">
        <f t="shared" ref="H11:H13" si="1">C11*E11*F11</f>
        <v>0</v>
      </c>
    </row>
    <row r="12" spans="1:8" ht="12" customHeight="1">
      <c r="A12" s="98">
        <v>3</v>
      </c>
      <c r="B12" s="109" t="s">
        <v>9</v>
      </c>
      <c r="C12" s="92">
        <v>25</v>
      </c>
      <c r="D12" s="93"/>
      <c r="E12" s="93"/>
      <c r="F12" s="94">
        <v>254</v>
      </c>
      <c r="G12" s="93">
        <f t="shared" si="0"/>
        <v>0</v>
      </c>
      <c r="H12" s="93">
        <f t="shared" si="1"/>
        <v>0</v>
      </c>
    </row>
    <row r="13" spans="1:8" ht="12" customHeight="1" thickBot="1">
      <c r="A13" s="98">
        <v>4</v>
      </c>
      <c r="B13" s="110" t="s">
        <v>234</v>
      </c>
      <c r="C13" s="290">
        <v>14970</v>
      </c>
      <c r="D13" s="291"/>
      <c r="E13" s="291"/>
      <c r="F13" s="292">
        <v>254</v>
      </c>
      <c r="G13" s="291">
        <f t="shared" si="0"/>
        <v>0</v>
      </c>
      <c r="H13" s="291">
        <f t="shared" si="1"/>
        <v>0</v>
      </c>
    </row>
    <row r="14" spans="1:8" ht="25.5" customHeight="1" thickBot="1">
      <c r="A14" s="98">
        <v>5</v>
      </c>
      <c r="B14" s="325" t="s">
        <v>211</v>
      </c>
      <c r="C14" s="326"/>
      <c r="D14" s="326"/>
      <c r="E14" s="326"/>
      <c r="F14" s="331"/>
      <c r="G14" s="153">
        <f>SUM(G10:G13)</f>
        <v>0</v>
      </c>
      <c r="H14" s="154">
        <f>SUM(H10:H13)</f>
        <v>0</v>
      </c>
    </row>
    <row r="15" spans="1:8" ht="15" customHeight="1" thickBot="1">
      <c r="A15" s="230"/>
      <c r="B15" s="231"/>
      <c r="C15" s="232"/>
      <c r="D15" s="232"/>
      <c r="E15" s="232"/>
      <c r="F15" s="232"/>
      <c r="G15" s="232"/>
      <c r="H15" s="232"/>
    </row>
    <row r="16" spans="1:8" ht="55.5" customHeight="1" thickBot="1">
      <c r="A16" s="60"/>
      <c r="B16" s="99" t="s">
        <v>213</v>
      </c>
      <c r="C16" s="100" t="s">
        <v>66</v>
      </c>
      <c r="D16" s="101" t="s">
        <v>199</v>
      </c>
      <c r="E16" s="102" t="s">
        <v>200</v>
      </c>
      <c r="F16" s="104" t="s">
        <v>210</v>
      </c>
      <c r="G16" s="103" t="s">
        <v>54</v>
      </c>
      <c r="H16" s="105" t="s">
        <v>55</v>
      </c>
    </row>
    <row r="17" spans="1:12" ht="12" customHeight="1">
      <c r="A17" s="98">
        <v>6</v>
      </c>
      <c r="B17" s="106" t="s">
        <v>229</v>
      </c>
      <c r="C17" s="287">
        <f>62095.57</f>
        <v>62095.57</v>
      </c>
      <c r="D17" s="288"/>
      <c r="E17" s="288"/>
      <c r="F17" s="289">
        <v>75</v>
      </c>
      <c r="G17" s="288">
        <f>C17*D17*F17</f>
        <v>0</v>
      </c>
      <c r="H17" s="288">
        <f>C17*E17*F17</f>
        <v>0</v>
      </c>
      <c r="L17" s="72"/>
    </row>
    <row r="18" spans="1:12" ht="12" customHeight="1">
      <c r="A18" s="98">
        <v>7</v>
      </c>
      <c r="B18" s="109" t="s">
        <v>236</v>
      </c>
      <c r="C18" s="92">
        <f>2471.49+679.38-42.45</f>
        <v>3108.42</v>
      </c>
      <c r="D18" s="93"/>
      <c r="E18" s="93"/>
      <c r="F18" s="94">
        <v>24</v>
      </c>
      <c r="G18" s="93">
        <f t="shared" ref="G18:G24" si="2">C18*D18*F18</f>
        <v>0</v>
      </c>
      <c r="H18" s="93">
        <f t="shared" ref="H18:H24" si="3">C18*E18*F18</f>
        <v>0</v>
      </c>
    </row>
    <row r="19" spans="1:12" ht="12" customHeight="1">
      <c r="A19" s="98">
        <v>8</v>
      </c>
      <c r="B19" s="113" t="s">
        <v>269</v>
      </c>
      <c r="C19" s="96">
        <v>42.45</v>
      </c>
      <c r="D19" s="93"/>
      <c r="E19" s="93"/>
      <c r="F19" s="94">
        <v>52</v>
      </c>
      <c r="G19" s="93">
        <f t="shared" si="2"/>
        <v>0</v>
      </c>
      <c r="H19" s="93">
        <f t="shared" si="3"/>
        <v>0</v>
      </c>
    </row>
    <row r="20" spans="1:12" ht="24.75" customHeight="1">
      <c r="A20" s="98">
        <v>9</v>
      </c>
      <c r="B20" s="109" t="s">
        <v>230</v>
      </c>
      <c r="C20" s="92">
        <v>4235.87</v>
      </c>
      <c r="D20" s="93"/>
      <c r="E20" s="93"/>
      <c r="F20" s="94">
        <v>52</v>
      </c>
      <c r="G20" s="93">
        <f t="shared" si="2"/>
        <v>0</v>
      </c>
      <c r="H20" s="93">
        <f t="shared" si="3"/>
        <v>0</v>
      </c>
    </row>
    <row r="21" spans="1:12" ht="12" customHeight="1">
      <c r="A21" s="98">
        <v>10</v>
      </c>
      <c r="B21" s="109" t="s">
        <v>270</v>
      </c>
      <c r="C21" s="92">
        <v>9</v>
      </c>
      <c r="D21" s="93"/>
      <c r="E21" s="93"/>
      <c r="F21" s="94">
        <v>52</v>
      </c>
      <c r="G21" s="93">
        <f t="shared" si="2"/>
        <v>0</v>
      </c>
      <c r="H21" s="93">
        <f t="shared" si="3"/>
        <v>0</v>
      </c>
    </row>
    <row r="22" spans="1:12" ht="24.75" customHeight="1">
      <c r="A22" s="98">
        <v>11</v>
      </c>
      <c r="B22" s="109" t="s">
        <v>231</v>
      </c>
      <c r="C22" s="92">
        <v>9</v>
      </c>
      <c r="D22" s="93"/>
      <c r="E22" s="93"/>
      <c r="F22" s="94">
        <v>52</v>
      </c>
      <c r="G22" s="93">
        <f t="shared" si="2"/>
        <v>0</v>
      </c>
      <c r="H22" s="93">
        <f t="shared" si="3"/>
        <v>0</v>
      </c>
    </row>
    <row r="23" spans="1:12" ht="24.75" customHeight="1">
      <c r="A23" s="98">
        <v>12</v>
      </c>
      <c r="B23" s="110" t="s">
        <v>233</v>
      </c>
      <c r="C23" s="97">
        <v>116512</v>
      </c>
      <c r="D23" s="93"/>
      <c r="E23" s="93"/>
      <c r="F23" s="94">
        <v>52</v>
      </c>
      <c r="G23" s="93">
        <f>C23*D23*F23</f>
        <v>0</v>
      </c>
      <c r="H23" s="93">
        <f t="shared" si="3"/>
        <v>0</v>
      </c>
    </row>
    <row r="24" spans="1:12" ht="24.75" customHeight="1" thickBot="1">
      <c r="A24" s="98">
        <v>13</v>
      </c>
      <c r="B24" s="111" t="s">
        <v>232</v>
      </c>
      <c r="C24" s="294">
        <v>1071</v>
      </c>
      <c r="D24" s="291"/>
      <c r="E24" s="291"/>
      <c r="F24" s="292">
        <v>52</v>
      </c>
      <c r="G24" s="291">
        <f t="shared" si="2"/>
        <v>0</v>
      </c>
      <c r="H24" s="291">
        <f t="shared" si="3"/>
        <v>0</v>
      </c>
    </row>
    <row r="25" spans="1:12" ht="25.5" customHeight="1" thickBot="1">
      <c r="A25" s="98">
        <v>14</v>
      </c>
      <c r="B25" s="325" t="s">
        <v>211</v>
      </c>
      <c r="C25" s="326"/>
      <c r="D25" s="326"/>
      <c r="E25" s="326"/>
      <c r="F25" s="331"/>
      <c r="G25" s="153">
        <f>SUM(G17:G24)</f>
        <v>0</v>
      </c>
      <c r="H25" s="155">
        <f>SUM(H17:H24)</f>
        <v>0</v>
      </c>
    </row>
    <row r="26" spans="1:12" ht="15.75" customHeight="1" thickBot="1">
      <c r="A26" s="233"/>
      <c r="B26" s="234"/>
      <c r="C26" s="235"/>
      <c r="D26" s="236"/>
      <c r="E26" s="235"/>
      <c r="F26" s="237"/>
      <c r="G26" s="235"/>
      <c r="H26" s="236"/>
    </row>
    <row r="27" spans="1:12" ht="55.5" customHeight="1" thickBot="1">
      <c r="A27" s="83"/>
      <c r="B27" s="114" t="s">
        <v>214</v>
      </c>
      <c r="C27" s="115" t="s">
        <v>66</v>
      </c>
      <c r="D27" s="116" t="s">
        <v>199</v>
      </c>
      <c r="E27" s="117" t="s">
        <v>200</v>
      </c>
      <c r="F27" s="118" t="s">
        <v>210</v>
      </c>
      <c r="G27" s="119" t="s">
        <v>54</v>
      </c>
      <c r="H27" s="120" t="s">
        <v>55</v>
      </c>
    </row>
    <row r="28" spans="1:12" ht="12" customHeight="1">
      <c r="A28" s="98">
        <v>15</v>
      </c>
      <c r="B28" s="106" t="s">
        <v>226</v>
      </c>
      <c r="C28" s="287">
        <v>846.3</v>
      </c>
      <c r="D28" s="288"/>
      <c r="E28" s="288"/>
      <c r="F28" s="289">
        <v>254</v>
      </c>
      <c r="G28" s="288">
        <f>C28*D28*F28</f>
        <v>0</v>
      </c>
      <c r="H28" s="288">
        <f>C28*E28*F28</f>
        <v>0</v>
      </c>
    </row>
    <row r="29" spans="1:12" ht="25.5" customHeight="1">
      <c r="A29" s="98">
        <v>16</v>
      </c>
      <c r="B29" s="109" t="s">
        <v>225</v>
      </c>
      <c r="C29" s="92">
        <v>1534.8</v>
      </c>
      <c r="D29" s="93"/>
      <c r="E29" s="93"/>
      <c r="F29" s="94">
        <v>254</v>
      </c>
      <c r="G29" s="93">
        <f t="shared" ref="G29:G30" si="4">C29*D29*F29</f>
        <v>0</v>
      </c>
      <c r="H29" s="93">
        <f t="shared" ref="H29:H30" si="5">C29*E29*F29</f>
        <v>0</v>
      </c>
    </row>
    <row r="30" spans="1:12" ht="12" customHeight="1" thickBot="1">
      <c r="A30" s="98">
        <v>17</v>
      </c>
      <c r="B30" s="111" t="s">
        <v>10</v>
      </c>
      <c r="C30" s="295">
        <v>2118</v>
      </c>
      <c r="D30" s="297"/>
      <c r="E30" s="297"/>
      <c r="F30" s="296">
        <v>104</v>
      </c>
      <c r="G30" s="297">
        <f t="shared" si="4"/>
        <v>0</v>
      </c>
      <c r="H30" s="297">
        <f t="shared" si="5"/>
        <v>0</v>
      </c>
    </row>
    <row r="31" spans="1:12" ht="25.5" customHeight="1" thickBot="1">
      <c r="A31" s="98">
        <v>18</v>
      </c>
      <c r="B31" s="322" t="s">
        <v>211</v>
      </c>
      <c r="C31" s="323"/>
      <c r="D31" s="323"/>
      <c r="E31" s="323"/>
      <c r="F31" s="324"/>
      <c r="G31" s="156">
        <f>SUM(G28:G30)</f>
        <v>0</v>
      </c>
      <c r="H31" s="157">
        <f>SUM(H28:H30)</f>
        <v>0</v>
      </c>
    </row>
    <row r="32" spans="1:12" ht="15.75" customHeight="1" thickBot="1">
      <c r="A32" s="233"/>
      <c r="B32" s="238"/>
      <c r="C32" s="238"/>
      <c r="D32" s="238"/>
      <c r="E32" s="238"/>
      <c r="F32" s="238"/>
      <c r="G32" s="238"/>
      <c r="H32" s="238"/>
    </row>
    <row r="33" spans="1:8" ht="55.5" customHeight="1" thickBot="1">
      <c r="A33" s="61"/>
      <c r="B33" s="114" t="s">
        <v>227</v>
      </c>
      <c r="C33" s="115" t="s">
        <v>66</v>
      </c>
      <c r="D33" s="116" t="s">
        <v>199</v>
      </c>
      <c r="E33" s="117" t="s">
        <v>200</v>
      </c>
      <c r="F33" s="118" t="s">
        <v>210</v>
      </c>
      <c r="G33" s="119" t="s">
        <v>54</v>
      </c>
      <c r="H33" s="120" t="s">
        <v>55</v>
      </c>
    </row>
    <row r="34" spans="1:8" ht="12.75" customHeight="1">
      <c r="A34" s="128">
        <v>19</v>
      </c>
      <c r="B34" s="121" t="s">
        <v>11</v>
      </c>
      <c r="C34" s="299">
        <v>4285.5600000000004</v>
      </c>
      <c r="D34" s="288"/>
      <c r="E34" s="288"/>
      <c r="F34" s="289">
        <v>324</v>
      </c>
      <c r="G34" s="288">
        <f>C34*D34*F34</f>
        <v>0</v>
      </c>
      <c r="H34" s="288">
        <f>C34*E34*F34</f>
        <v>0</v>
      </c>
    </row>
    <row r="35" spans="1:8" ht="12.75" customHeight="1">
      <c r="A35" s="128">
        <v>20</v>
      </c>
      <c r="B35" s="113" t="s">
        <v>235</v>
      </c>
      <c r="C35" s="96">
        <f>13.04+5.91+18.67</f>
        <v>37.620000000000005</v>
      </c>
      <c r="D35" s="93"/>
      <c r="E35" s="93"/>
      <c r="F35" s="94">
        <v>2</v>
      </c>
      <c r="G35" s="93">
        <f t="shared" ref="G35:G46" si="6">C35*D35*F35</f>
        <v>0</v>
      </c>
      <c r="H35" s="93">
        <f t="shared" ref="H35:H46" si="7">C35*E35*F35</f>
        <v>0</v>
      </c>
    </row>
    <row r="36" spans="1:8" ht="12" customHeight="1">
      <c r="A36" s="128">
        <v>21</v>
      </c>
      <c r="B36" s="113" t="s">
        <v>12</v>
      </c>
      <c r="C36" s="96">
        <v>3146.94</v>
      </c>
      <c r="D36" s="93"/>
      <c r="E36" s="93"/>
      <c r="F36" s="94">
        <v>15</v>
      </c>
      <c r="G36" s="93">
        <f t="shared" si="6"/>
        <v>0</v>
      </c>
      <c r="H36" s="93">
        <f t="shared" si="7"/>
        <v>0</v>
      </c>
    </row>
    <row r="37" spans="1:8" ht="12" customHeight="1">
      <c r="A37" s="128">
        <v>22</v>
      </c>
      <c r="B37" s="113" t="s">
        <v>14</v>
      </c>
      <c r="C37" s="96">
        <v>394.84</v>
      </c>
      <c r="D37" s="93"/>
      <c r="E37" s="93"/>
      <c r="F37" s="94">
        <v>7</v>
      </c>
      <c r="G37" s="93">
        <f t="shared" si="6"/>
        <v>0</v>
      </c>
      <c r="H37" s="93">
        <f t="shared" si="7"/>
        <v>0</v>
      </c>
    </row>
    <row r="38" spans="1:8" ht="12" customHeight="1">
      <c r="A38" s="128">
        <v>23</v>
      </c>
      <c r="B38" s="113" t="s">
        <v>239</v>
      </c>
      <c r="C38" s="96">
        <v>797.74</v>
      </c>
      <c r="D38" s="93"/>
      <c r="E38" s="93"/>
      <c r="F38" s="94">
        <v>12</v>
      </c>
      <c r="G38" s="93">
        <f t="shared" si="6"/>
        <v>0</v>
      </c>
      <c r="H38" s="93">
        <f t="shared" si="7"/>
        <v>0</v>
      </c>
    </row>
    <row r="39" spans="1:8" ht="12" customHeight="1">
      <c r="A39" s="128">
        <v>24</v>
      </c>
      <c r="B39" s="113" t="s">
        <v>237</v>
      </c>
      <c r="C39" s="96">
        <f>2471.49+679.38</f>
        <v>3150.87</v>
      </c>
      <c r="D39" s="93"/>
      <c r="E39" s="93"/>
      <c r="F39" s="94">
        <v>130</v>
      </c>
      <c r="G39" s="93">
        <f t="shared" si="6"/>
        <v>0</v>
      </c>
      <c r="H39" s="93">
        <f t="shared" si="7"/>
        <v>0</v>
      </c>
    </row>
    <row r="40" spans="1:8" ht="12" customHeight="1">
      <c r="A40" s="128">
        <v>25</v>
      </c>
      <c r="B40" s="113" t="s">
        <v>240</v>
      </c>
      <c r="C40" s="96">
        <v>4177.95</v>
      </c>
      <c r="D40" s="93"/>
      <c r="E40" s="93"/>
      <c r="F40" s="94">
        <v>25</v>
      </c>
      <c r="G40" s="93">
        <f t="shared" si="6"/>
        <v>0</v>
      </c>
      <c r="H40" s="93">
        <f t="shared" si="7"/>
        <v>0</v>
      </c>
    </row>
    <row r="41" spans="1:8" ht="12" customHeight="1">
      <c r="A41" s="128">
        <v>26</v>
      </c>
      <c r="B41" s="113" t="s">
        <v>241</v>
      </c>
      <c r="C41" s="96">
        <f>3306.19</f>
        <v>3306.19</v>
      </c>
      <c r="D41" s="93"/>
      <c r="E41" s="93"/>
      <c r="F41" s="94">
        <v>22</v>
      </c>
      <c r="G41" s="93">
        <f t="shared" si="6"/>
        <v>0</v>
      </c>
      <c r="H41" s="93">
        <f t="shared" si="7"/>
        <v>0</v>
      </c>
    </row>
    <row r="42" spans="1:8" ht="12" customHeight="1">
      <c r="A42" s="128">
        <v>27</v>
      </c>
      <c r="B42" s="113" t="s">
        <v>242</v>
      </c>
      <c r="C42" s="96">
        <v>1062.02</v>
      </c>
      <c r="D42" s="93"/>
      <c r="E42" s="93"/>
      <c r="F42" s="94">
        <v>22</v>
      </c>
      <c r="G42" s="93">
        <f t="shared" si="6"/>
        <v>0</v>
      </c>
      <c r="H42" s="93">
        <f t="shared" si="7"/>
        <v>0</v>
      </c>
    </row>
    <row r="43" spans="1:8" ht="12" customHeight="1">
      <c r="A43" s="128">
        <v>28</v>
      </c>
      <c r="B43" s="113" t="s">
        <v>15</v>
      </c>
      <c r="C43" s="96">
        <v>266.91000000000003</v>
      </c>
      <c r="D43" s="93"/>
      <c r="E43" s="93"/>
      <c r="F43" s="94">
        <v>2</v>
      </c>
      <c r="G43" s="93">
        <f t="shared" si="6"/>
        <v>0</v>
      </c>
      <c r="H43" s="93">
        <f t="shared" si="7"/>
        <v>0</v>
      </c>
    </row>
    <row r="44" spans="1:8" ht="12" customHeight="1">
      <c r="A44" s="128">
        <v>29</v>
      </c>
      <c r="B44" s="113" t="s">
        <v>243</v>
      </c>
      <c r="C44" s="96">
        <v>5508.14</v>
      </c>
      <c r="D44" s="93"/>
      <c r="E44" s="93"/>
      <c r="F44" s="94">
        <v>100</v>
      </c>
      <c r="G44" s="93">
        <f t="shared" si="6"/>
        <v>0</v>
      </c>
      <c r="H44" s="93">
        <f t="shared" si="7"/>
        <v>0</v>
      </c>
    </row>
    <row r="45" spans="1:8" ht="12" customHeight="1">
      <c r="A45" s="128">
        <v>30</v>
      </c>
      <c r="B45" s="113" t="s">
        <v>238</v>
      </c>
      <c r="C45" s="96">
        <f>3439.31</f>
        <v>3439.31</v>
      </c>
      <c r="D45" s="93"/>
      <c r="E45" s="93"/>
      <c r="F45" s="94">
        <v>10</v>
      </c>
      <c r="G45" s="93">
        <f t="shared" si="6"/>
        <v>0</v>
      </c>
      <c r="H45" s="93">
        <f t="shared" si="7"/>
        <v>0</v>
      </c>
    </row>
    <row r="46" spans="1:8" ht="12" customHeight="1" thickBot="1">
      <c r="A46" s="128">
        <v>31</v>
      </c>
      <c r="B46" s="123" t="s">
        <v>222</v>
      </c>
      <c r="C46" s="300">
        <v>490.58</v>
      </c>
      <c r="D46" s="297"/>
      <c r="E46" s="297"/>
      <c r="F46" s="296">
        <v>43</v>
      </c>
      <c r="G46" s="297">
        <f t="shared" si="6"/>
        <v>0</v>
      </c>
      <c r="H46" s="297">
        <f t="shared" si="7"/>
        <v>0</v>
      </c>
    </row>
    <row r="47" spans="1:8" ht="25.5" customHeight="1" thickBot="1">
      <c r="A47" s="128">
        <v>32</v>
      </c>
      <c r="B47" s="322" t="s">
        <v>211</v>
      </c>
      <c r="C47" s="323"/>
      <c r="D47" s="323"/>
      <c r="E47" s="323"/>
      <c r="F47" s="324"/>
      <c r="G47" s="156">
        <f>SUM(G34:G46)</f>
        <v>0</v>
      </c>
      <c r="H47" s="157">
        <f>SUM(H34:H46)</f>
        <v>0</v>
      </c>
    </row>
    <row r="48" spans="1:8" ht="15.75" customHeight="1" thickBot="1">
      <c r="A48" s="233"/>
      <c r="B48" s="238"/>
      <c r="C48" s="238"/>
      <c r="D48" s="238"/>
      <c r="E48" s="238"/>
      <c r="F48" s="238"/>
      <c r="G48" s="238"/>
      <c r="H48" s="238"/>
    </row>
    <row r="49" spans="1:8" ht="55.5" customHeight="1" thickBot="1">
      <c r="A49" s="83"/>
      <c r="B49" s="129" t="s">
        <v>215</v>
      </c>
      <c r="C49" s="115" t="s">
        <v>66</v>
      </c>
      <c r="D49" s="116" t="s">
        <v>199</v>
      </c>
      <c r="E49" s="130" t="s">
        <v>200</v>
      </c>
      <c r="F49" s="118" t="s">
        <v>210</v>
      </c>
      <c r="G49" s="119" t="s">
        <v>54</v>
      </c>
      <c r="H49" s="120" t="s">
        <v>55</v>
      </c>
    </row>
    <row r="50" spans="1:8" ht="12" customHeight="1">
      <c r="A50" s="128">
        <v>33</v>
      </c>
      <c r="B50" s="301" t="s">
        <v>16</v>
      </c>
      <c r="C50" s="287">
        <f>267.99+59.56</f>
        <v>327.55</v>
      </c>
      <c r="D50" s="288"/>
      <c r="E50" s="288"/>
      <c r="F50" s="302">
        <v>254</v>
      </c>
      <c r="G50" s="288">
        <f>C50*D50*F50</f>
        <v>0</v>
      </c>
      <c r="H50" s="288">
        <f>C50*E50*F50</f>
        <v>0</v>
      </c>
    </row>
    <row r="51" spans="1:8" ht="12" customHeight="1">
      <c r="A51" s="128">
        <v>34</v>
      </c>
      <c r="B51" s="113" t="s">
        <v>17</v>
      </c>
      <c r="C51" s="92">
        <f>1195.87+559.31</f>
        <v>1755.1799999999998</v>
      </c>
      <c r="D51" s="93"/>
      <c r="E51" s="93"/>
      <c r="F51" s="131">
        <v>254</v>
      </c>
      <c r="G51" s="93">
        <f t="shared" ref="G51:G52" si="8">C51*D51*F51</f>
        <v>0</v>
      </c>
      <c r="H51" s="93">
        <f t="shared" ref="H51:H52" si="9">C51*E51*F51</f>
        <v>0</v>
      </c>
    </row>
    <row r="52" spans="1:8" ht="12" customHeight="1" thickBot="1">
      <c r="A52" s="128">
        <v>35</v>
      </c>
      <c r="B52" s="304" t="s">
        <v>18</v>
      </c>
      <c r="C52" s="298">
        <f>144.4+39.28</f>
        <v>183.68</v>
      </c>
      <c r="D52" s="297"/>
      <c r="E52" s="297"/>
      <c r="F52" s="305">
        <v>254</v>
      </c>
      <c r="G52" s="297">
        <f t="shared" si="8"/>
        <v>0</v>
      </c>
      <c r="H52" s="297">
        <f t="shared" si="9"/>
        <v>0</v>
      </c>
    </row>
    <row r="53" spans="1:8" ht="25.5" customHeight="1" thickBot="1">
      <c r="A53" s="128">
        <v>36</v>
      </c>
      <c r="B53" s="325" t="s">
        <v>211</v>
      </c>
      <c r="C53" s="326"/>
      <c r="D53" s="326"/>
      <c r="E53" s="326"/>
      <c r="F53" s="327"/>
      <c r="G53" s="153">
        <f>SUM(G50:G52)</f>
        <v>0</v>
      </c>
      <c r="H53" s="154">
        <f>SUM(H50:H52)</f>
        <v>0</v>
      </c>
    </row>
    <row r="54" spans="1:8" ht="15.75" customHeight="1" thickBot="1">
      <c r="A54" s="233"/>
      <c r="B54" s="238"/>
      <c r="C54" s="238"/>
      <c r="D54" s="238"/>
      <c r="E54" s="238"/>
      <c r="F54" s="238"/>
      <c r="G54" s="238"/>
      <c r="H54" s="238"/>
    </row>
    <row r="55" spans="1:8" ht="55.5" customHeight="1" thickBot="1">
      <c r="A55" s="60"/>
      <c r="B55" s="99" t="s">
        <v>216</v>
      </c>
      <c r="C55" s="100" t="s">
        <v>66</v>
      </c>
      <c r="D55" s="101" t="s">
        <v>199</v>
      </c>
      <c r="E55" s="127" t="s">
        <v>200</v>
      </c>
      <c r="F55" s="104" t="s">
        <v>210</v>
      </c>
      <c r="G55" s="103" t="s">
        <v>54</v>
      </c>
      <c r="H55" s="105" t="s">
        <v>55</v>
      </c>
    </row>
    <row r="56" spans="1:8" ht="25.5" customHeight="1">
      <c r="A56" s="98">
        <v>37</v>
      </c>
      <c r="B56" s="133" t="s">
        <v>263</v>
      </c>
      <c r="C56" s="306">
        <v>22105</v>
      </c>
      <c r="D56" s="307"/>
      <c r="E56" s="307"/>
      <c r="F56" s="302">
        <v>50</v>
      </c>
      <c r="G56" s="307">
        <f>C56*D56*F56</f>
        <v>0</v>
      </c>
      <c r="H56" s="307">
        <f>C56*E56*F56</f>
        <v>0</v>
      </c>
    </row>
    <row r="57" spans="1:8" ht="36" customHeight="1">
      <c r="A57" s="98">
        <v>38</v>
      </c>
      <c r="B57" s="134" t="s">
        <v>264</v>
      </c>
      <c r="C57" s="132">
        <v>22105</v>
      </c>
      <c r="D57" s="95"/>
      <c r="E57" s="95"/>
      <c r="F57" s="131">
        <v>10</v>
      </c>
      <c r="G57" s="95">
        <f t="shared" ref="G57:G64" si="10">C57*D57*F57</f>
        <v>0</v>
      </c>
      <c r="H57" s="95">
        <f t="shared" ref="H57:H64" si="11">C57*E57*F57</f>
        <v>0</v>
      </c>
    </row>
    <row r="58" spans="1:8" ht="20">
      <c r="A58" s="98">
        <v>39</v>
      </c>
      <c r="B58" s="134" t="s">
        <v>260</v>
      </c>
      <c r="C58" s="132">
        <v>22105</v>
      </c>
      <c r="D58" s="95"/>
      <c r="E58" s="95"/>
      <c r="F58" s="131">
        <v>50</v>
      </c>
      <c r="G58" s="95">
        <f t="shared" si="10"/>
        <v>0</v>
      </c>
      <c r="H58" s="95">
        <f t="shared" si="11"/>
        <v>0</v>
      </c>
    </row>
    <row r="59" spans="1:8" ht="12" customHeight="1">
      <c r="A59" s="98">
        <v>40</v>
      </c>
      <c r="B59" s="134" t="s">
        <v>265</v>
      </c>
      <c r="C59" s="132">
        <v>32235.1</v>
      </c>
      <c r="D59" s="95"/>
      <c r="E59" s="95"/>
      <c r="F59" s="131">
        <v>50</v>
      </c>
      <c r="G59" s="95">
        <f t="shared" si="10"/>
        <v>0</v>
      </c>
      <c r="H59" s="95">
        <f t="shared" si="11"/>
        <v>0</v>
      </c>
    </row>
    <row r="60" spans="1:8" ht="30">
      <c r="A60" s="98">
        <v>41</v>
      </c>
      <c r="B60" s="134" t="s">
        <v>266</v>
      </c>
      <c r="C60" s="132">
        <v>32235.1</v>
      </c>
      <c r="D60" s="95"/>
      <c r="E60" s="95"/>
      <c r="F60" s="131">
        <v>10</v>
      </c>
      <c r="G60" s="95">
        <f t="shared" si="10"/>
        <v>0</v>
      </c>
      <c r="H60" s="95">
        <f>C60*E60*F60</f>
        <v>0</v>
      </c>
    </row>
    <row r="61" spans="1:8" ht="20">
      <c r="A61" s="98">
        <v>42</v>
      </c>
      <c r="B61" s="134" t="s">
        <v>261</v>
      </c>
      <c r="C61" s="132">
        <v>32235.1</v>
      </c>
      <c r="D61" s="95"/>
      <c r="E61" s="95"/>
      <c r="F61" s="131">
        <v>50</v>
      </c>
      <c r="G61" s="95">
        <f t="shared" si="10"/>
        <v>0</v>
      </c>
      <c r="H61" s="95">
        <f t="shared" si="11"/>
        <v>0</v>
      </c>
    </row>
    <row r="62" spans="1:8" ht="24.75" customHeight="1">
      <c r="A62" s="98">
        <v>43</v>
      </c>
      <c r="B62" s="134" t="s">
        <v>267</v>
      </c>
      <c r="C62" s="132">
        <v>2118</v>
      </c>
      <c r="D62" s="95"/>
      <c r="E62" s="95"/>
      <c r="F62" s="131">
        <v>50</v>
      </c>
      <c r="G62" s="95">
        <f t="shared" si="10"/>
        <v>0</v>
      </c>
      <c r="H62" s="95">
        <f t="shared" si="11"/>
        <v>0</v>
      </c>
    </row>
    <row r="63" spans="1:8" ht="36" customHeight="1">
      <c r="A63" s="98">
        <v>44</v>
      </c>
      <c r="B63" s="134" t="s">
        <v>268</v>
      </c>
      <c r="C63" s="132">
        <v>2118</v>
      </c>
      <c r="D63" s="95"/>
      <c r="E63" s="95"/>
      <c r="F63" s="131">
        <v>10</v>
      </c>
      <c r="G63" s="95">
        <f>C63*D63*F63</f>
        <v>0</v>
      </c>
      <c r="H63" s="95">
        <f>C63*E63*F63</f>
        <v>0</v>
      </c>
    </row>
    <row r="64" spans="1:8" ht="20.5" thickBot="1">
      <c r="A64" s="98">
        <v>45</v>
      </c>
      <c r="B64" s="135" t="s">
        <v>262</v>
      </c>
      <c r="C64" s="308">
        <v>2118</v>
      </c>
      <c r="D64" s="309"/>
      <c r="E64" s="309"/>
      <c r="F64" s="303">
        <v>50</v>
      </c>
      <c r="G64" s="309">
        <f t="shared" si="10"/>
        <v>0</v>
      </c>
      <c r="H64" s="309">
        <f t="shared" si="11"/>
        <v>0</v>
      </c>
    </row>
    <row r="65" spans="1:13" s="57" customFormat="1" ht="25.5" customHeight="1" thickBot="1">
      <c r="A65" s="98">
        <v>46</v>
      </c>
      <c r="B65" s="328" t="s">
        <v>217</v>
      </c>
      <c r="C65" s="329"/>
      <c r="D65" s="329"/>
      <c r="E65" s="329"/>
      <c r="F65" s="330"/>
      <c r="G65" s="153">
        <f>SUM(G56:G64)</f>
        <v>0</v>
      </c>
      <c r="H65" s="155">
        <f>SUM(H56:H64)</f>
        <v>0</v>
      </c>
    </row>
    <row r="66" spans="1:13" s="57" customFormat="1" ht="15" customHeight="1" thickBot="1">
      <c r="A66" s="233"/>
      <c r="B66" s="238"/>
      <c r="C66" s="238"/>
      <c r="D66" s="238"/>
      <c r="E66" s="238"/>
      <c r="F66" s="238"/>
      <c r="G66" s="238"/>
      <c r="H66" s="238"/>
    </row>
    <row r="67" spans="1:13" ht="55.5" customHeight="1" thickBot="1">
      <c r="A67" s="64"/>
      <c r="B67" s="99" t="s">
        <v>218</v>
      </c>
      <c r="C67" s="100" t="s">
        <v>202</v>
      </c>
      <c r="D67" s="103" t="s">
        <v>201</v>
      </c>
      <c r="E67" s="137" t="s">
        <v>203</v>
      </c>
      <c r="F67" s="332"/>
      <c r="G67" s="136" t="s">
        <v>54</v>
      </c>
      <c r="H67" s="105" t="s">
        <v>55</v>
      </c>
    </row>
    <row r="68" spans="1:13" ht="12" customHeight="1">
      <c r="A68" s="141">
        <v>47</v>
      </c>
      <c r="B68" s="106" t="s">
        <v>19</v>
      </c>
      <c r="C68" s="107">
        <v>10500</v>
      </c>
      <c r="D68" s="288"/>
      <c r="E68" s="310"/>
      <c r="F68" s="333"/>
      <c r="G68" s="288">
        <f>C68*D68</f>
        <v>0</v>
      </c>
      <c r="H68" s="310">
        <f>C68*E68</f>
        <v>0</v>
      </c>
    </row>
    <row r="69" spans="1:13" ht="12" customHeight="1">
      <c r="A69" s="141">
        <v>48</v>
      </c>
      <c r="B69" s="109" t="s">
        <v>224</v>
      </c>
      <c r="C69" s="94">
        <v>1500</v>
      </c>
      <c r="D69" s="93"/>
      <c r="E69" s="93"/>
      <c r="F69" s="334"/>
      <c r="G69" s="93">
        <f t="shared" ref="G69:G71" si="12">C69*D69</f>
        <v>0</v>
      </c>
      <c r="H69" s="93">
        <f t="shared" ref="H69:H71" si="13">C69*E69</f>
        <v>0</v>
      </c>
    </row>
    <row r="70" spans="1:13" ht="12.75" customHeight="1">
      <c r="A70" s="141">
        <v>49</v>
      </c>
      <c r="B70" s="109" t="s">
        <v>223</v>
      </c>
      <c r="C70" s="94">
        <v>8000</v>
      </c>
      <c r="D70" s="93"/>
      <c r="E70" s="93"/>
      <c r="F70" s="334"/>
      <c r="G70" s="93">
        <f t="shared" si="12"/>
        <v>0</v>
      </c>
      <c r="H70" s="93">
        <f t="shared" si="13"/>
        <v>0</v>
      </c>
    </row>
    <row r="71" spans="1:13" ht="12" customHeight="1" thickBot="1">
      <c r="A71" s="141">
        <v>50</v>
      </c>
      <c r="B71" s="142" t="s">
        <v>219</v>
      </c>
      <c r="C71" s="112">
        <v>50</v>
      </c>
      <c r="D71" s="291"/>
      <c r="E71" s="311"/>
      <c r="F71" s="335"/>
      <c r="G71" s="291">
        <f t="shared" si="12"/>
        <v>0</v>
      </c>
      <c r="H71" s="311">
        <f t="shared" si="13"/>
        <v>0</v>
      </c>
    </row>
    <row r="72" spans="1:13" ht="25.5" customHeight="1" thickBot="1">
      <c r="A72" s="141">
        <v>51</v>
      </c>
      <c r="B72" s="325" t="s">
        <v>191</v>
      </c>
      <c r="C72" s="326"/>
      <c r="D72" s="326"/>
      <c r="E72" s="326"/>
      <c r="F72" s="331"/>
      <c r="G72" s="153">
        <f>SUM(G68:G71)</f>
        <v>0</v>
      </c>
      <c r="H72" s="155">
        <f>SUM(H68:H71)</f>
        <v>0</v>
      </c>
    </row>
    <row r="73" spans="1:13" ht="15" customHeight="1" thickBot="1">
      <c r="A73" s="239"/>
      <c r="B73" s="240"/>
      <c r="C73" s="240"/>
      <c r="D73" s="240"/>
      <c r="E73" s="240"/>
      <c r="F73" s="241"/>
      <c r="G73" s="242"/>
      <c r="H73" s="243"/>
    </row>
    <row r="74" spans="1:13" s="66" customFormat="1" ht="25.5" customHeight="1" thickBot="1">
      <c r="A74" s="141">
        <v>52</v>
      </c>
      <c r="B74" s="319" t="s">
        <v>278</v>
      </c>
      <c r="C74" s="320"/>
      <c r="D74" s="320"/>
      <c r="E74" s="320"/>
      <c r="F74" s="336"/>
      <c r="G74" s="153">
        <f>G14+G25+G31+G47+G53+G65+G72</f>
        <v>0</v>
      </c>
      <c r="H74" s="155">
        <f>H14+H25+H31+H47+H53+H65+H72</f>
        <v>0</v>
      </c>
      <c r="I74" s="65"/>
      <c r="J74" s="65"/>
      <c r="K74" s="65"/>
      <c r="L74" s="65"/>
      <c r="M74" s="65"/>
    </row>
    <row r="75" spans="1:13" ht="15.75" customHeight="1" thickBot="1">
      <c r="A75" s="239"/>
      <c r="B75" s="240"/>
      <c r="C75" s="240"/>
      <c r="D75" s="240"/>
      <c r="E75" s="240"/>
      <c r="F75" s="244"/>
      <c r="G75" s="245"/>
      <c r="H75" s="246"/>
      <c r="I75" s="57"/>
      <c r="J75" s="57"/>
      <c r="K75" s="57"/>
    </row>
    <row r="76" spans="1:13" ht="55.5" customHeight="1" thickBot="1">
      <c r="A76" s="60"/>
      <c r="B76" s="99" t="s">
        <v>220</v>
      </c>
      <c r="C76" s="100" t="s">
        <v>221</v>
      </c>
      <c r="D76" s="144" t="s">
        <v>20</v>
      </c>
      <c r="E76" s="145" t="s">
        <v>21</v>
      </c>
      <c r="F76" s="332"/>
      <c r="G76" s="136" t="s">
        <v>54</v>
      </c>
      <c r="H76" s="105" t="s">
        <v>55</v>
      </c>
      <c r="I76" s="57"/>
      <c r="J76" s="57"/>
      <c r="K76" s="57"/>
    </row>
    <row r="77" spans="1:13" ht="23.25" customHeight="1">
      <c r="A77" s="146">
        <v>53</v>
      </c>
      <c r="B77" s="147" t="s">
        <v>279</v>
      </c>
      <c r="C77" s="148">
        <v>1</v>
      </c>
      <c r="D77" s="122"/>
      <c r="E77" s="149"/>
      <c r="F77" s="339"/>
      <c r="G77" s="139">
        <f>C77*D77</f>
        <v>0</v>
      </c>
      <c r="H77" s="108">
        <f>C77*E77</f>
        <v>0</v>
      </c>
      <c r="I77" s="57"/>
      <c r="J77" s="57"/>
      <c r="K77" s="57"/>
    </row>
    <row r="78" spans="1:13" ht="24" customHeight="1" thickBot="1">
      <c r="A78" s="146">
        <v>54</v>
      </c>
      <c r="B78" s="150" t="s">
        <v>280</v>
      </c>
      <c r="C78" s="151">
        <v>20</v>
      </c>
      <c r="D78" s="124"/>
      <c r="E78" s="152"/>
      <c r="F78" s="340"/>
      <c r="G78" s="140">
        <f>C78*D78</f>
        <v>0</v>
      </c>
      <c r="H78" s="126">
        <f>C78*E78</f>
        <v>0</v>
      </c>
      <c r="I78" s="57"/>
      <c r="J78" s="57"/>
      <c r="K78" s="57"/>
    </row>
    <row r="79" spans="1:13" ht="25.5" customHeight="1" thickBot="1">
      <c r="A79" s="146">
        <v>55</v>
      </c>
      <c r="B79" s="325" t="s">
        <v>191</v>
      </c>
      <c r="C79" s="326"/>
      <c r="D79" s="326"/>
      <c r="E79" s="326"/>
      <c r="F79" s="331"/>
      <c r="G79" s="153">
        <f>SUM(G77:G78)</f>
        <v>0</v>
      </c>
      <c r="H79" s="155">
        <f>SUM(H77:H78)</f>
        <v>0</v>
      </c>
      <c r="I79" s="57"/>
      <c r="J79" s="57"/>
      <c r="K79" s="57"/>
    </row>
    <row r="80" spans="1:13" ht="15.75" customHeight="1" thickBot="1">
      <c r="A80" s="247"/>
      <c r="B80" s="248"/>
      <c r="C80" s="247"/>
      <c r="D80" s="249"/>
      <c r="E80" s="247"/>
      <c r="F80" s="250"/>
      <c r="G80" s="232"/>
      <c r="H80" s="251"/>
      <c r="I80" s="57"/>
      <c r="J80" s="57"/>
      <c r="K80" s="57"/>
    </row>
    <row r="81" spans="1:9" ht="25.5" customHeight="1" thickBot="1">
      <c r="A81" s="146">
        <v>56</v>
      </c>
      <c r="B81" s="319" t="s">
        <v>277</v>
      </c>
      <c r="C81" s="320"/>
      <c r="D81" s="320"/>
      <c r="E81" s="320"/>
      <c r="F81" s="321"/>
      <c r="G81" s="153">
        <f>G74+G79</f>
        <v>0</v>
      </c>
      <c r="H81" s="155">
        <f>H74+H79</f>
        <v>0</v>
      </c>
    </row>
    <row r="82" spans="1:9" ht="15.75" customHeight="1">
      <c r="A82" s="233"/>
      <c r="B82" s="238"/>
      <c r="C82" s="238"/>
      <c r="D82" s="238"/>
      <c r="E82" s="238"/>
      <c r="F82" s="252"/>
      <c r="G82" s="238"/>
      <c r="H82" s="238"/>
      <c r="I82" s="57"/>
    </row>
    <row r="83" spans="1:9" ht="15" customHeight="1">
      <c r="A83" s="233"/>
      <c r="B83" s="253" t="s">
        <v>22</v>
      </c>
      <c r="C83" s="238"/>
      <c r="D83" s="238"/>
      <c r="E83" s="238"/>
      <c r="F83" s="252"/>
      <c r="G83" s="238"/>
      <c r="H83" s="238"/>
    </row>
    <row r="84" spans="1:9" ht="15" customHeight="1">
      <c r="A84" s="233"/>
      <c r="B84" s="253"/>
      <c r="C84" s="238"/>
      <c r="D84" s="238"/>
      <c r="E84" s="238"/>
      <c r="F84" s="252"/>
      <c r="G84" s="238"/>
      <c r="H84" s="238"/>
    </row>
    <row r="85" spans="1:9" ht="15" customHeight="1">
      <c r="A85" s="233"/>
      <c r="B85" s="253"/>
      <c r="C85" s="238"/>
      <c r="D85" s="238"/>
      <c r="E85" s="238"/>
      <c r="F85" s="252"/>
      <c r="G85" s="238"/>
      <c r="H85" s="238"/>
    </row>
    <row r="86" spans="1:9" ht="15" customHeight="1">
      <c r="A86" s="233"/>
      <c r="B86" s="253"/>
      <c r="C86" s="238"/>
      <c r="D86" s="238"/>
      <c r="E86" s="238"/>
      <c r="F86" s="252"/>
      <c r="G86" s="238"/>
      <c r="H86" s="238"/>
    </row>
    <row r="87" spans="1:9" ht="15" customHeight="1">
      <c r="A87" s="233"/>
      <c r="B87" s="281" t="s">
        <v>286</v>
      </c>
      <c r="C87" s="282"/>
      <c r="D87" s="283"/>
      <c r="E87" s="283"/>
      <c r="F87" s="284"/>
      <c r="G87" s="283"/>
      <c r="H87" s="279"/>
    </row>
    <row r="88" spans="1:9" ht="15" customHeight="1">
      <c r="A88" s="233"/>
      <c r="B88" s="285" t="s">
        <v>284</v>
      </c>
      <c r="C88" s="285"/>
      <c r="D88" s="283"/>
      <c r="E88" s="284"/>
      <c r="F88" s="286" t="s">
        <v>285</v>
      </c>
      <c r="G88" s="284"/>
      <c r="H88" s="280"/>
    </row>
    <row r="89" spans="1:9" ht="15" customHeight="1">
      <c r="A89" s="233"/>
      <c r="B89" s="238"/>
      <c r="C89" s="238"/>
      <c r="D89" s="238"/>
      <c r="E89" s="238"/>
      <c r="F89" s="238"/>
      <c r="G89" s="238"/>
      <c r="H89" s="238"/>
    </row>
    <row r="90" spans="1:9" ht="12" customHeight="1">
      <c r="A90" s="83"/>
      <c r="B90" s="62"/>
      <c r="C90" s="58"/>
      <c r="D90" s="58"/>
      <c r="E90" s="58"/>
      <c r="F90" s="58"/>
      <c r="G90" s="58"/>
      <c r="H90" s="58"/>
    </row>
    <row r="91" spans="1:9" ht="12" customHeight="1">
      <c r="A91" s="84"/>
      <c r="B91" s="70"/>
      <c r="C91" s="58"/>
      <c r="D91" s="58"/>
      <c r="E91" s="58"/>
      <c r="F91" s="58"/>
      <c r="G91" s="58"/>
      <c r="H91" s="58"/>
    </row>
    <row r="92" spans="1:9" ht="12" customHeight="1">
      <c r="A92" s="84"/>
      <c r="B92" s="70"/>
    </row>
    <row r="93" spans="1:9" ht="12" customHeight="1">
      <c r="A93" s="84"/>
      <c r="B93" s="69"/>
    </row>
    <row r="94" spans="1:9" ht="12" customHeight="1">
      <c r="A94" s="84"/>
      <c r="B94" s="69"/>
    </row>
    <row r="95" spans="1:9" ht="12" customHeight="1">
      <c r="A95" s="84"/>
      <c r="B95" s="69"/>
    </row>
    <row r="96" spans="1:9" ht="12" customHeight="1">
      <c r="A96" s="84"/>
      <c r="B96" s="69"/>
    </row>
    <row r="97" spans="1:2" ht="12" customHeight="1">
      <c r="A97" s="84"/>
      <c r="B97" s="69"/>
    </row>
    <row r="98" spans="1:2" ht="12" customHeight="1">
      <c r="A98" s="84"/>
      <c r="B98" s="62"/>
    </row>
    <row r="99" spans="1:2" ht="12" customHeight="1">
      <c r="A99" s="84"/>
      <c r="B99" s="69"/>
    </row>
    <row r="100" spans="1:2" ht="12" customHeight="1">
      <c r="A100" s="84"/>
      <c r="B100" s="62"/>
    </row>
    <row r="101" spans="1:2">
      <c r="B101" s="62"/>
    </row>
  </sheetData>
  <mergeCells count="16">
    <mergeCell ref="G6:H6"/>
    <mergeCell ref="G1:H5"/>
    <mergeCell ref="A1:F6"/>
    <mergeCell ref="F76:F78"/>
    <mergeCell ref="B79:F79"/>
    <mergeCell ref="B14:F14"/>
    <mergeCell ref="B25:F25"/>
    <mergeCell ref="B31:F31"/>
    <mergeCell ref="A7:H7"/>
    <mergeCell ref="B81:F81"/>
    <mergeCell ref="B47:F47"/>
    <mergeCell ref="B53:F53"/>
    <mergeCell ref="B65:F65"/>
    <mergeCell ref="B72:F72"/>
    <mergeCell ref="F67:F71"/>
    <mergeCell ref="B74:F74"/>
  </mergeCells>
  <pageMargins left="0.25" right="0.25" top="0.75" bottom="0.75" header="0.3" footer="0.3"/>
  <pageSetup paperSize="9" scale="79" fitToHeight="0" orientation="portrait" r:id="rId1"/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view="pageBreakPreview" topLeftCell="A11" zoomScale="110" zoomScaleNormal="110" zoomScaleSheetLayoutView="110" workbookViewId="0">
      <selection activeCell="H16" sqref="H16"/>
    </sheetView>
  </sheetViews>
  <sheetFormatPr defaultColWidth="9.1796875" defaultRowHeight="10"/>
  <cols>
    <col min="1" max="1" width="3.26953125" style="56" customWidth="1"/>
    <col min="2" max="2" width="41" style="1" customWidth="1"/>
    <col min="3" max="3" width="11" style="56" customWidth="1"/>
    <col min="4" max="4" width="11" style="48" customWidth="1"/>
    <col min="5" max="5" width="11" style="56" customWidth="1"/>
    <col min="6" max="6" width="12.54296875" style="56" customWidth="1"/>
    <col min="7" max="7" width="11" style="56" customWidth="1"/>
    <col min="8" max="8" width="12.1796875" style="56" bestFit="1" customWidth="1"/>
    <col min="9" max="9" width="9.1796875" style="4"/>
    <col min="10" max="10" width="10.1796875" style="4" bestFit="1" customWidth="1"/>
    <col min="11" max="16384" width="9.1796875" style="4"/>
  </cols>
  <sheetData>
    <row r="1" spans="1:9" ht="28.5" customHeight="1">
      <c r="A1" s="54"/>
      <c r="B1" s="342" t="s">
        <v>282</v>
      </c>
      <c r="C1" s="343"/>
      <c r="D1" s="343"/>
      <c r="E1" s="343"/>
      <c r="F1" s="343"/>
      <c r="G1" s="343"/>
      <c r="H1" s="344"/>
    </row>
    <row r="2" spans="1:9" ht="12" customHeight="1" thickBot="1">
      <c r="A2" s="49" t="s">
        <v>0</v>
      </c>
      <c r="B2" s="158" t="s">
        <v>1</v>
      </c>
      <c r="C2" s="158" t="s">
        <v>2</v>
      </c>
      <c r="D2" s="63" t="s">
        <v>3</v>
      </c>
      <c r="E2" s="67" t="s">
        <v>4</v>
      </c>
      <c r="F2" s="67" t="s">
        <v>5</v>
      </c>
      <c r="G2" s="67" t="s">
        <v>6</v>
      </c>
      <c r="H2" s="67" t="s">
        <v>7</v>
      </c>
    </row>
    <row r="3" spans="1:9" s="5" customFormat="1" ht="55.5" customHeight="1" thickBot="1">
      <c r="A3" s="68"/>
      <c r="B3" s="99" t="s">
        <v>197</v>
      </c>
      <c r="C3" s="100" t="s">
        <v>206</v>
      </c>
      <c r="D3" s="101" t="s">
        <v>199</v>
      </c>
      <c r="E3" s="316" t="s">
        <v>200</v>
      </c>
      <c r="F3" s="317" t="s">
        <v>204</v>
      </c>
      <c r="G3" s="138" t="s">
        <v>54</v>
      </c>
      <c r="H3" s="105" t="s">
        <v>55</v>
      </c>
    </row>
    <row r="4" spans="1:9" ht="36" customHeight="1">
      <c r="A4" s="146">
        <v>1</v>
      </c>
      <c r="B4" s="312" t="s">
        <v>244</v>
      </c>
      <c r="C4" s="313">
        <f>7020+25.5</f>
        <v>7045.5</v>
      </c>
      <c r="D4" s="291"/>
      <c r="E4" s="291"/>
      <c r="F4" s="314">
        <v>95</v>
      </c>
      <c r="G4" s="293">
        <f>C4*D4*F4</f>
        <v>0</v>
      </c>
      <c r="H4" s="315">
        <f>C4*E4*F4</f>
        <v>0</v>
      </c>
      <c r="I4" s="6"/>
    </row>
    <row r="5" spans="1:9" ht="36" customHeight="1">
      <c r="A5" s="146">
        <v>2</v>
      </c>
      <c r="B5" s="160" t="s">
        <v>245</v>
      </c>
      <c r="C5" s="96">
        <f>662.17+72.63+68.78+28.99</f>
        <v>832.56999999999994</v>
      </c>
      <c r="D5" s="93"/>
      <c r="E5" s="93"/>
      <c r="F5" s="163">
        <v>95</v>
      </c>
      <c r="G5" s="293">
        <f t="shared" ref="G5:G15" si="0">C5*D5*F5</f>
        <v>0</v>
      </c>
      <c r="H5" s="315">
        <f t="shared" ref="H5:H15" si="1">C5*E5*F5</f>
        <v>0</v>
      </c>
      <c r="I5" s="6"/>
    </row>
    <row r="6" spans="1:9" ht="36" customHeight="1">
      <c r="A6" s="146">
        <v>3</v>
      </c>
      <c r="B6" s="113" t="s">
        <v>246</v>
      </c>
      <c r="C6" s="143">
        <v>54.2</v>
      </c>
      <c r="D6" s="159"/>
      <c r="E6" s="143"/>
      <c r="F6" s="163">
        <v>95</v>
      </c>
      <c r="G6" s="293">
        <f t="shared" si="0"/>
        <v>0</v>
      </c>
      <c r="H6" s="315">
        <f t="shared" si="1"/>
        <v>0</v>
      </c>
    </row>
    <row r="7" spans="1:9" ht="36" customHeight="1">
      <c r="A7" s="146">
        <v>4</v>
      </c>
      <c r="B7" s="113" t="s">
        <v>247</v>
      </c>
      <c r="C7" s="143">
        <v>400</v>
      </c>
      <c r="D7" s="159"/>
      <c r="E7" s="143"/>
      <c r="F7" s="163">
        <v>95</v>
      </c>
      <c r="G7" s="293">
        <f t="shared" si="0"/>
        <v>0</v>
      </c>
      <c r="H7" s="315">
        <f t="shared" si="1"/>
        <v>0</v>
      </c>
    </row>
    <row r="8" spans="1:9" ht="36" customHeight="1">
      <c r="A8" s="146">
        <v>5</v>
      </c>
      <c r="B8" s="113" t="s">
        <v>248</v>
      </c>
      <c r="C8" s="143">
        <v>4605</v>
      </c>
      <c r="D8" s="159"/>
      <c r="E8" s="143"/>
      <c r="F8" s="163">
        <v>95</v>
      </c>
      <c r="G8" s="293">
        <f t="shared" si="0"/>
        <v>0</v>
      </c>
      <c r="H8" s="315">
        <f t="shared" si="1"/>
        <v>0</v>
      </c>
    </row>
    <row r="9" spans="1:9" ht="36" customHeight="1">
      <c r="A9" s="146">
        <v>6</v>
      </c>
      <c r="B9" s="160" t="s">
        <v>249</v>
      </c>
      <c r="C9" s="96">
        <v>150</v>
      </c>
      <c r="D9" s="93"/>
      <c r="E9" s="93"/>
      <c r="F9" s="163">
        <v>95</v>
      </c>
      <c r="G9" s="293">
        <f t="shared" si="0"/>
        <v>0</v>
      </c>
      <c r="H9" s="315">
        <f t="shared" si="1"/>
        <v>0</v>
      </c>
    </row>
    <row r="10" spans="1:9" ht="36" customHeight="1">
      <c r="A10" s="146">
        <v>7</v>
      </c>
      <c r="B10" s="113" t="s">
        <v>250</v>
      </c>
      <c r="C10" s="96">
        <v>20</v>
      </c>
      <c r="D10" s="93"/>
      <c r="E10" s="93"/>
      <c r="F10" s="163">
        <v>95</v>
      </c>
      <c r="G10" s="293">
        <f t="shared" si="0"/>
        <v>0</v>
      </c>
      <c r="H10" s="315">
        <f t="shared" si="1"/>
        <v>0</v>
      </c>
    </row>
    <row r="11" spans="1:9" ht="36" customHeight="1">
      <c r="A11" s="146">
        <v>8</v>
      </c>
      <c r="B11" s="113" t="s">
        <v>251</v>
      </c>
      <c r="C11" s="268">
        <v>62.08</v>
      </c>
      <c r="D11" s="93"/>
      <c r="E11" s="93"/>
      <c r="F11" s="163">
        <v>95</v>
      </c>
      <c r="G11" s="293">
        <f t="shared" si="0"/>
        <v>0</v>
      </c>
      <c r="H11" s="315">
        <f t="shared" si="1"/>
        <v>0</v>
      </c>
    </row>
    <row r="12" spans="1:9" ht="36" customHeight="1">
      <c r="A12" s="146">
        <v>9</v>
      </c>
      <c r="B12" s="113" t="s">
        <v>252</v>
      </c>
      <c r="C12" s="267">
        <f>42.8</f>
        <v>42.8</v>
      </c>
      <c r="D12" s="159"/>
      <c r="E12" s="143"/>
      <c r="F12" s="163">
        <v>95</v>
      </c>
      <c r="G12" s="293">
        <f t="shared" si="0"/>
        <v>0</v>
      </c>
      <c r="H12" s="315">
        <f t="shared" si="1"/>
        <v>0</v>
      </c>
    </row>
    <row r="13" spans="1:9" ht="36" customHeight="1">
      <c r="A13" s="146">
        <v>10</v>
      </c>
      <c r="B13" s="161" t="s">
        <v>253</v>
      </c>
      <c r="C13" s="143">
        <f>13.04+5.91+18.67</f>
        <v>37.620000000000005</v>
      </c>
      <c r="D13" s="159"/>
      <c r="E13" s="143"/>
      <c r="F13" s="163">
        <v>95</v>
      </c>
      <c r="G13" s="293">
        <f t="shared" si="0"/>
        <v>0</v>
      </c>
      <c r="H13" s="315">
        <f t="shared" si="1"/>
        <v>0</v>
      </c>
    </row>
    <row r="14" spans="1:9" ht="36" customHeight="1">
      <c r="A14" s="146">
        <v>11</v>
      </c>
      <c r="B14" s="160" t="s">
        <v>208</v>
      </c>
      <c r="C14" s="96">
        <v>1</v>
      </c>
      <c r="D14" s="93"/>
      <c r="E14" s="93"/>
      <c r="F14" s="164">
        <v>5500</v>
      </c>
      <c r="G14" s="293">
        <f t="shared" si="0"/>
        <v>0</v>
      </c>
      <c r="H14" s="315">
        <f t="shared" si="1"/>
        <v>0</v>
      </c>
    </row>
    <row r="15" spans="1:9" ht="36" customHeight="1" thickBot="1">
      <c r="A15" s="146">
        <v>12</v>
      </c>
      <c r="B15" s="142" t="s">
        <v>205</v>
      </c>
      <c r="C15" s="124">
        <v>1</v>
      </c>
      <c r="D15" s="125"/>
      <c r="E15" s="125"/>
      <c r="F15" s="165">
        <v>50</v>
      </c>
      <c r="G15" s="293">
        <f t="shared" si="0"/>
        <v>0</v>
      </c>
      <c r="H15" s="315">
        <f t="shared" si="1"/>
        <v>0</v>
      </c>
    </row>
    <row r="16" spans="1:9" ht="42" customHeight="1" thickBot="1">
      <c r="A16" s="162">
        <v>13</v>
      </c>
      <c r="B16" s="345" t="s">
        <v>207</v>
      </c>
      <c r="C16" s="346"/>
      <c r="D16" s="346"/>
      <c r="E16" s="346"/>
      <c r="F16" s="347"/>
      <c r="G16" s="153">
        <f>SUM(G4:G15)</f>
        <v>0</v>
      </c>
      <c r="H16" s="154">
        <f>SUM(H4:H15)</f>
        <v>0</v>
      </c>
    </row>
    <row r="17" spans="1:8">
      <c r="A17" s="245"/>
      <c r="B17" s="254"/>
      <c r="C17" s="245"/>
      <c r="D17" s="246"/>
      <c r="E17" s="245"/>
      <c r="F17" s="245"/>
      <c r="G17" s="245"/>
      <c r="H17" s="245"/>
    </row>
    <row r="18" spans="1:8">
      <c r="A18" s="245"/>
      <c r="B18" s="253" t="s">
        <v>198</v>
      </c>
      <c r="C18" s="245"/>
      <c r="D18" s="246"/>
      <c r="E18" s="245"/>
      <c r="F18" s="245"/>
      <c r="G18" s="245"/>
      <c r="H18" s="245"/>
    </row>
    <row r="19" spans="1:8">
      <c r="A19" s="245"/>
      <c r="B19" s="253"/>
      <c r="C19" s="245"/>
      <c r="D19" s="246"/>
      <c r="E19" s="245"/>
      <c r="F19" s="245"/>
      <c r="G19" s="245"/>
      <c r="H19" s="245"/>
    </row>
    <row r="20" spans="1:8">
      <c r="A20" s="245"/>
      <c r="B20" s="253"/>
      <c r="C20" s="245"/>
      <c r="D20" s="246"/>
      <c r="E20" s="245"/>
      <c r="F20" s="245"/>
      <c r="G20" s="245"/>
      <c r="H20" s="245"/>
    </row>
    <row r="21" spans="1:8" ht="12">
      <c r="A21" s="245"/>
      <c r="B21" s="281" t="s">
        <v>287</v>
      </c>
      <c r="C21" s="282"/>
      <c r="D21" s="283"/>
      <c r="E21" s="283"/>
      <c r="F21" s="284"/>
      <c r="G21" s="283"/>
      <c r="H21" s="279"/>
    </row>
    <row r="22" spans="1:8" ht="12">
      <c r="A22" s="245"/>
      <c r="B22" s="285" t="s">
        <v>284</v>
      </c>
      <c r="C22" s="285"/>
      <c r="D22" s="283"/>
      <c r="E22" s="284"/>
      <c r="F22" s="286" t="s">
        <v>285</v>
      </c>
      <c r="G22" s="284"/>
      <c r="H22" s="280"/>
    </row>
    <row r="23" spans="1:8">
      <c r="A23" s="245"/>
      <c r="B23" s="254"/>
      <c r="C23" s="245"/>
      <c r="D23" s="246"/>
      <c r="E23" s="245"/>
      <c r="F23" s="245"/>
      <c r="G23" s="245"/>
      <c r="H23" s="245"/>
    </row>
  </sheetData>
  <mergeCells count="2">
    <mergeCell ref="B1:H1"/>
    <mergeCell ref="B16:F16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8"/>
  <sheetViews>
    <sheetView tabSelected="1" view="pageBreakPreview" zoomScale="70" zoomScaleNormal="35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156" sqref="R156"/>
    </sheetView>
  </sheetViews>
  <sheetFormatPr defaultColWidth="9.1796875" defaultRowHeight="10"/>
  <cols>
    <col min="1" max="1" width="3.7265625" style="7" customWidth="1"/>
    <col min="2" max="2" width="44.453125" style="2" customWidth="1"/>
    <col min="3" max="3" width="11" style="8" customWidth="1"/>
    <col min="4" max="4" width="12" style="3" customWidth="1"/>
    <col min="5" max="5" width="11" style="17" customWidth="1"/>
    <col min="6" max="6" width="7.453125" style="10" customWidth="1"/>
    <col min="7" max="7" width="3.54296875" style="10" customWidth="1"/>
    <col min="8" max="8" width="11" style="10" customWidth="1"/>
    <col min="9" max="9" width="13" style="10" customWidth="1"/>
    <col min="10" max="10" width="1.7265625" style="3" customWidth="1"/>
    <col min="11" max="11" width="12" style="8" customWidth="1"/>
    <col min="12" max="12" width="11" style="17" customWidth="1"/>
    <col min="13" max="15" width="11" style="10" customWidth="1"/>
    <col min="16" max="16" width="1.7265625" style="85" customWidth="1"/>
    <col min="17" max="18" width="11" style="10" customWidth="1"/>
    <col min="19" max="16384" width="9.1796875" style="4"/>
  </cols>
  <sheetData>
    <row r="1" spans="1:18" ht="28.5" customHeight="1">
      <c r="A1" s="371"/>
      <c r="B1" s="373" t="s">
        <v>281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18" ht="15" customHeight="1">
      <c r="A2" s="371"/>
      <c r="B2" s="52" t="s">
        <v>50</v>
      </c>
      <c r="C2" s="374" t="s">
        <v>51</v>
      </c>
      <c r="D2" s="375"/>
      <c r="E2" s="385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</row>
    <row r="3" spans="1:18" ht="15" customHeight="1">
      <c r="A3" s="372"/>
      <c r="B3" s="9"/>
      <c r="C3" s="376"/>
      <c r="D3" s="376"/>
      <c r="E3" s="385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</row>
    <row r="4" spans="1:18" s="15" customFormat="1" ht="12" customHeight="1">
      <c r="A4" s="51" t="s">
        <v>0</v>
      </c>
      <c r="B4" s="50" t="s">
        <v>1</v>
      </c>
      <c r="C4" s="11" t="s">
        <v>2</v>
      </c>
      <c r="D4" s="11" t="s">
        <v>3</v>
      </c>
      <c r="E4" s="12" t="s">
        <v>4</v>
      </c>
      <c r="F4" s="389" t="s">
        <v>5</v>
      </c>
      <c r="G4" s="390"/>
      <c r="H4" s="13" t="s">
        <v>6</v>
      </c>
      <c r="I4" s="14" t="s">
        <v>7</v>
      </c>
      <c r="J4" s="255"/>
      <c r="K4" s="34" t="s">
        <v>23</v>
      </c>
      <c r="L4" s="12" t="s">
        <v>24</v>
      </c>
      <c r="M4" s="12" t="s">
        <v>25</v>
      </c>
      <c r="N4" s="13" t="s">
        <v>26</v>
      </c>
      <c r="O4" s="171" t="s">
        <v>27</v>
      </c>
      <c r="P4" s="255"/>
      <c r="Q4" s="173" t="s">
        <v>28</v>
      </c>
      <c r="R4" s="12" t="s">
        <v>56</v>
      </c>
    </row>
    <row r="5" spans="1:18" ht="15" customHeight="1">
      <c r="A5" s="363"/>
      <c r="B5" s="377" t="s">
        <v>171</v>
      </c>
      <c r="C5" s="381" t="s">
        <v>66</v>
      </c>
      <c r="D5" s="379" t="s">
        <v>52</v>
      </c>
      <c r="E5" s="379"/>
      <c r="F5" s="379"/>
      <c r="G5" s="379"/>
      <c r="H5" s="379"/>
      <c r="I5" s="380"/>
      <c r="J5" s="256"/>
      <c r="K5" s="383" t="s">
        <v>53</v>
      </c>
      <c r="L5" s="383"/>
      <c r="M5" s="383"/>
      <c r="N5" s="383"/>
      <c r="O5" s="383"/>
      <c r="P5" s="256"/>
      <c r="Q5" s="384" t="s">
        <v>57</v>
      </c>
      <c r="R5" s="382" t="s">
        <v>58</v>
      </c>
    </row>
    <row r="6" spans="1:18" s="5" customFormat="1" ht="40.5" customHeight="1">
      <c r="A6" s="363"/>
      <c r="B6" s="378"/>
      <c r="C6" s="381"/>
      <c r="D6" s="166" t="s">
        <v>29</v>
      </c>
      <c r="E6" s="89" t="s">
        <v>199</v>
      </c>
      <c r="F6" s="387" t="s">
        <v>200</v>
      </c>
      <c r="G6" s="388"/>
      <c r="H6" s="167" t="s">
        <v>54</v>
      </c>
      <c r="I6" s="169" t="s">
        <v>55</v>
      </c>
      <c r="J6" s="257"/>
      <c r="K6" s="168" t="s">
        <v>29</v>
      </c>
      <c r="L6" s="89" t="s">
        <v>199</v>
      </c>
      <c r="M6" s="170" t="s">
        <v>200</v>
      </c>
      <c r="N6" s="90" t="s">
        <v>54</v>
      </c>
      <c r="O6" s="172" t="s">
        <v>55</v>
      </c>
      <c r="P6" s="257"/>
      <c r="Q6" s="384"/>
      <c r="R6" s="382"/>
    </row>
    <row r="7" spans="1:18" s="5" customFormat="1" ht="12" customHeight="1">
      <c r="A7" s="41"/>
      <c r="B7" s="214" t="s">
        <v>62</v>
      </c>
      <c r="C7" s="199"/>
      <c r="D7" s="215"/>
      <c r="E7" s="216"/>
      <c r="F7" s="356"/>
      <c r="G7" s="357"/>
      <c r="H7" s="202"/>
      <c r="I7" s="203"/>
      <c r="J7" s="258"/>
      <c r="K7" s="215"/>
      <c r="L7" s="204"/>
      <c r="M7" s="205"/>
      <c r="N7" s="206"/>
      <c r="O7" s="207"/>
      <c r="P7" s="258"/>
      <c r="Q7" s="208"/>
      <c r="R7" s="209"/>
    </row>
    <row r="8" spans="1:18" ht="25.5" customHeight="1">
      <c r="A8" s="42">
        <v>1</v>
      </c>
      <c r="B8" s="19" t="s">
        <v>63</v>
      </c>
      <c r="C8" s="26">
        <v>14339.06</v>
      </c>
      <c r="D8" s="210">
        <v>1</v>
      </c>
      <c r="E8" s="75"/>
      <c r="F8" s="354"/>
      <c r="G8" s="355"/>
      <c r="H8" s="30">
        <f>E8*D8*C8</f>
        <v>0</v>
      </c>
      <c r="I8" s="35">
        <f>F8*D8*C8</f>
        <v>0</v>
      </c>
      <c r="J8" s="259"/>
      <c r="K8" s="210">
        <v>1</v>
      </c>
      <c r="L8" s="76"/>
      <c r="M8" s="75"/>
      <c r="N8" s="33">
        <f>C8*K8*L8</f>
        <v>0</v>
      </c>
      <c r="O8" s="18">
        <f>C8*K8*M8</f>
        <v>0</v>
      </c>
      <c r="P8" s="259"/>
      <c r="Q8" s="36">
        <f>H8+N8</f>
        <v>0</v>
      </c>
      <c r="R8" s="32">
        <f>I8+O8</f>
        <v>0</v>
      </c>
    </row>
    <row r="9" spans="1:18" ht="12" customHeight="1">
      <c r="A9" s="42">
        <v>2</v>
      </c>
      <c r="B9" s="20" t="s">
        <v>64</v>
      </c>
      <c r="C9" s="16">
        <v>20</v>
      </c>
      <c r="D9" s="210">
        <v>1</v>
      </c>
      <c r="E9" s="75"/>
      <c r="F9" s="354"/>
      <c r="G9" s="355"/>
      <c r="H9" s="30">
        <f t="shared" ref="H9:H10" si="0">E9*D9*C9</f>
        <v>0</v>
      </c>
      <c r="I9" s="318">
        <f t="shared" ref="I9:I10" si="1">F9*D9*C9</f>
        <v>0</v>
      </c>
      <c r="J9" s="259"/>
      <c r="K9" s="210">
        <v>1</v>
      </c>
      <c r="L9" s="76"/>
      <c r="M9" s="75"/>
      <c r="N9" s="33">
        <f t="shared" ref="N9:N10" si="2">C9*K9*L9</f>
        <v>0</v>
      </c>
      <c r="O9" s="18">
        <f t="shared" ref="O9:O10" si="3">C9*K9*M9</f>
        <v>0</v>
      </c>
      <c r="P9" s="259"/>
      <c r="Q9" s="36">
        <f t="shared" ref="Q9:Q10" si="4">H9+N9</f>
        <v>0</v>
      </c>
      <c r="R9" s="32">
        <f t="shared" ref="R9:R10" si="5">I9+O9</f>
        <v>0</v>
      </c>
    </row>
    <row r="10" spans="1:18" ht="12" customHeight="1">
      <c r="A10" s="42">
        <v>3</v>
      </c>
      <c r="B10" s="20" t="s">
        <v>65</v>
      </c>
      <c r="C10" s="16">
        <v>12</v>
      </c>
      <c r="D10" s="210">
        <v>1</v>
      </c>
      <c r="E10" s="75"/>
      <c r="F10" s="354"/>
      <c r="G10" s="355"/>
      <c r="H10" s="30">
        <f t="shared" si="0"/>
        <v>0</v>
      </c>
      <c r="I10" s="318">
        <f t="shared" si="1"/>
        <v>0</v>
      </c>
      <c r="J10" s="259"/>
      <c r="K10" s="210">
        <v>1</v>
      </c>
      <c r="L10" s="76"/>
      <c r="M10" s="75"/>
      <c r="N10" s="33">
        <f t="shared" si="2"/>
        <v>0</v>
      </c>
      <c r="O10" s="18">
        <f t="shared" si="3"/>
        <v>0</v>
      </c>
      <c r="P10" s="259"/>
      <c r="Q10" s="36">
        <f t="shared" si="4"/>
        <v>0</v>
      </c>
      <c r="R10" s="32">
        <f t="shared" si="5"/>
        <v>0</v>
      </c>
    </row>
    <row r="11" spans="1:18" ht="12" customHeight="1">
      <c r="A11" s="42"/>
      <c r="B11" s="214" t="s">
        <v>275</v>
      </c>
      <c r="C11" s="199"/>
      <c r="D11" s="215"/>
      <c r="E11" s="216"/>
      <c r="F11" s="356"/>
      <c r="G11" s="357"/>
      <c r="H11" s="202"/>
      <c r="I11" s="203"/>
      <c r="J11" s="258"/>
      <c r="K11" s="215"/>
      <c r="L11" s="204"/>
      <c r="M11" s="205"/>
      <c r="N11" s="206"/>
      <c r="O11" s="207"/>
      <c r="P11" s="258"/>
      <c r="Q11" s="208"/>
      <c r="R11" s="209"/>
    </row>
    <row r="12" spans="1:18" ht="12" customHeight="1">
      <c r="A12" s="42">
        <v>4</v>
      </c>
      <c r="B12" s="19" t="s">
        <v>59</v>
      </c>
      <c r="C12" s="16">
        <v>18123.740000000002</v>
      </c>
      <c r="D12" s="210">
        <v>1</v>
      </c>
      <c r="E12" s="75"/>
      <c r="F12" s="354"/>
      <c r="G12" s="355"/>
      <c r="H12" s="30">
        <f t="shared" ref="H12:H57" si="6">E12*D12*C12</f>
        <v>0</v>
      </c>
      <c r="I12" s="35">
        <f t="shared" ref="I12" si="7">C12*D12*F12</f>
        <v>0</v>
      </c>
      <c r="J12" s="259"/>
      <c r="K12" s="210">
        <v>1</v>
      </c>
      <c r="L12" s="76"/>
      <c r="M12" s="75"/>
      <c r="N12" s="33">
        <f>C12*K12*L12</f>
        <v>0</v>
      </c>
      <c r="O12" s="18">
        <f t="shared" ref="O12:O18" si="8">C12*K12*M12</f>
        <v>0</v>
      </c>
      <c r="P12" s="259"/>
      <c r="Q12" s="36">
        <f t="shared" ref="Q12" si="9">H12+N12</f>
        <v>0</v>
      </c>
      <c r="R12" s="32">
        <f t="shared" ref="R12:R21" si="10">I12+O12</f>
        <v>0</v>
      </c>
    </row>
    <row r="13" spans="1:18" ht="12" customHeight="1">
      <c r="A13" s="42">
        <v>5</v>
      </c>
      <c r="B13" s="19" t="s">
        <v>60</v>
      </c>
      <c r="C13" s="16">
        <v>26937.7</v>
      </c>
      <c r="D13" s="210">
        <v>1</v>
      </c>
      <c r="E13" s="75"/>
      <c r="F13" s="354"/>
      <c r="G13" s="355"/>
      <c r="H13" s="30">
        <f t="shared" ref="H13:H15" si="11">E13*D13*C13</f>
        <v>0</v>
      </c>
      <c r="I13" s="318">
        <f t="shared" ref="I13:I15" si="12">C13*D13*F13</f>
        <v>0</v>
      </c>
      <c r="J13" s="259"/>
      <c r="K13" s="210">
        <v>1</v>
      </c>
      <c r="L13" s="76"/>
      <c r="M13" s="75"/>
      <c r="N13" s="33">
        <f t="shared" ref="N13:N15" si="13">C13*K13*L13</f>
        <v>0</v>
      </c>
      <c r="O13" s="18">
        <f t="shared" ref="O13:O15" si="14">C13*K13*M13</f>
        <v>0</v>
      </c>
      <c r="P13" s="259"/>
      <c r="Q13" s="36">
        <f t="shared" ref="Q13:Q15" si="15">H13+N13</f>
        <v>0</v>
      </c>
      <c r="R13" s="32">
        <f t="shared" ref="R13:R15" si="16">I13+O13</f>
        <v>0</v>
      </c>
    </row>
    <row r="14" spans="1:18" ht="12" customHeight="1">
      <c r="A14" s="42">
        <v>6</v>
      </c>
      <c r="B14" s="19" t="s">
        <v>61</v>
      </c>
      <c r="C14" s="16">
        <v>10778.85</v>
      </c>
      <c r="D14" s="210">
        <v>1</v>
      </c>
      <c r="E14" s="75"/>
      <c r="F14" s="354"/>
      <c r="G14" s="355"/>
      <c r="H14" s="30">
        <f t="shared" si="11"/>
        <v>0</v>
      </c>
      <c r="I14" s="318">
        <f t="shared" si="12"/>
        <v>0</v>
      </c>
      <c r="J14" s="259"/>
      <c r="K14" s="210">
        <v>1</v>
      </c>
      <c r="L14" s="76"/>
      <c r="M14" s="75"/>
      <c r="N14" s="33">
        <f t="shared" si="13"/>
        <v>0</v>
      </c>
      <c r="O14" s="18">
        <f t="shared" si="14"/>
        <v>0</v>
      </c>
      <c r="P14" s="259"/>
      <c r="Q14" s="36">
        <f t="shared" si="15"/>
        <v>0</v>
      </c>
      <c r="R14" s="32">
        <f t="shared" si="16"/>
        <v>0</v>
      </c>
    </row>
    <row r="15" spans="1:18" ht="12" customHeight="1">
      <c r="A15" s="42">
        <v>7</v>
      </c>
      <c r="B15" s="19" t="s">
        <v>274</v>
      </c>
      <c r="C15" s="16">
        <v>3040.08</v>
      </c>
      <c r="D15" s="210">
        <v>1</v>
      </c>
      <c r="E15" s="75"/>
      <c r="F15" s="354"/>
      <c r="G15" s="355"/>
      <c r="H15" s="30">
        <f t="shared" si="11"/>
        <v>0</v>
      </c>
      <c r="I15" s="318">
        <f t="shared" si="12"/>
        <v>0</v>
      </c>
      <c r="J15" s="259"/>
      <c r="K15" s="210">
        <v>1</v>
      </c>
      <c r="L15" s="76"/>
      <c r="M15" s="75"/>
      <c r="N15" s="33">
        <f t="shared" si="13"/>
        <v>0</v>
      </c>
      <c r="O15" s="18">
        <f t="shared" si="14"/>
        <v>0</v>
      </c>
      <c r="P15" s="259"/>
      <c r="Q15" s="36">
        <f t="shared" si="15"/>
        <v>0</v>
      </c>
      <c r="R15" s="32">
        <f t="shared" si="16"/>
        <v>0</v>
      </c>
    </row>
    <row r="16" spans="1:18" ht="12" customHeight="1">
      <c r="A16" s="42"/>
      <c r="B16" s="214" t="s">
        <v>30</v>
      </c>
      <c r="C16" s="199"/>
      <c r="D16" s="215"/>
      <c r="E16" s="216"/>
      <c r="F16" s="356"/>
      <c r="G16" s="357"/>
      <c r="H16" s="202"/>
      <c r="I16" s="203"/>
      <c r="J16" s="258"/>
      <c r="K16" s="215"/>
      <c r="L16" s="204"/>
      <c r="M16" s="205"/>
      <c r="N16" s="206"/>
      <c r="O16" s="207"/>
      <c r="P16" s="258"/>
      <c r="Q16" s="208"/>
      <c r="R16" s="209"/>
    </row>
    <row r="17" spans="1:18" ht="12" customHeight="1">
      <c r="A17" s="42">
        <v>8</v>
      </c>
      <c r="B17" s="174" t="s">
        <v>259</v>
      </c>
      <c r="C17" s="175">
        <f>75724</f>
        <v>75724</v>
      </c>
      <c r="D17" s="176"/>
      <c r="E17" s="177"/>
      <c r="F17" s="400"/>
      <c r="G17" s="401"/>
      <c r="H17" s="178"/>
      <c r="I17" s="179"/>
      <c r="J17" s="259"/>
      <c r="K17" s="176">
        <v>1</v>
      </c>
      <c r="L17" s="180"/>
      <c r="M17" s="181"/>
      <c r="N17" s="182">
        <f>C17*K17*L17</f>
        <v>0</v>
      </c>
      <c r="O17" s="183">
        <f>C17*K17*M17</f>
        <v>0</v>
      </c>
      <c r="P17" s="259"/>
      <c r="Q17" s="184">
        <f>N17</f>
        <v>0</v>
      </c>
      <c r="R17" s="185">
        <f>O17</f>
        <v>0</v>
      </c>
    </row>
    <row r="18" spans="1:18" ht="12" customHeight="1">
      <c r="A18" s="42">
        <v>9</v>
      </c>
      <c r="B18" s="174" t="s">
        <v>67</v>
      </c>
      <c r="C18" s="175">
        <f>145932</f>
        <v>145932</v>
      </c>
      <c r="D18" s="176"/>
      <c r="E18" s="177"/>
      <c r="F18" s="400"/>
      <c r="G18" s="401"/>
      <c r="H18" s="178"/>
      <c r="I18" s="179"/>
      <c r="J18" s="259"/>
      <c r="K18" s="176">
        <v>1</v>
      </c>
      <c r="L18" s="180"/>
      <c r="M18" s="181"/>
      <c r="N18" s="182">
        <f t="shared" ref="N18" si="17">C18*K18*L18</f>
        <v>0</v>
      </c>
      <c r="O18" s="183">
        <f t="shared" si="8"/>
        <v>0</v>
      </c>
      <c r="P18" s="259"/>
      <c r="Q18" s="184">
        <f>N18</f>
        <v>0</v>
      </c>
      <c r="R18" s="185">
        <f>O18</f>
        <v>0</v>
      </c>
    </row>
    <row r="19" spans="1:18" ht="12" customHeight="1">
      <c r="A19" s="42"/>
      <c r="B19" s="214" t="s">
        <v>160</v>
      </c>
      <c r="C19" s="199"/>
      <c r="D19" s="215"/>
      <c r="E19" s="216"/>
      <c r="F19" s="356"/>
      <c r="G19" s="357"/>
      <c r="H19" s="202"/>
      <c r="I19" s="203"/>
      <c r="J19" s="258"/>
      <c r="K19" s="215"/>
      <c r="L19" s="204"/>
      <c r="M19" s="205"/>
      <c r="N19" s="206"/>
      <c r="O19" s="207"/>
      <c r="P19" s="258"/>
      <c r="Q19" s="208"/>
      <c r="R19" s="209"/>
    </row>
    <row r="20" spans="1:18" ht="12" customHeight="1">
      <c r="A20" s="42">
        <v>10</v>
      </c>
      <c r="B20" s="22" t="s">
        <v>161</v>
      </c>
      <c r="C20" s="16">
        <v>14686.32</v>
      </c>
      <c r="D20" s="210">
        <v>1</v>
      </c>
      <c r="E20" s="75"/>
      <c r="F20" s="354"/>
      <c r="G20" s="355"/>
      <c r="H20" s="30">
        <f t="shared" si="6"/>
        <v>0</v>
      </c>
      <c r="I20" s="35">
        <f>C20*D20*F20</f>
        <v>0</v>
      </c>
      <c r="J20" s="259"/>
      <c r="K20" s="210">
        <v>1</v>
      </c>
      <c r="L20" s="77"/>
      <c r="M20" s="78"/>
      <c r="N20" s="33">
        <f>C20*K20*L20</f>
        <v>0</v>
      </c>
      <c r="O20" s="18">
        <f>C20*K20*M20</f>
        <v>0</v>
      </c>
      <c r="P20" s="259"/>
      <c r="Q20" s="36">
        <f>H20+N20</f>
        <v>0</v>
      </c>
      <c r="R20" s="32">
        <f t="shared" si="10"/>
        <v>0</v>
      </c>
    </row>
    <row r="21" spans="1:18" ht="12" customHeight="1">
      <c r="A21" s="42">
        <v>11</v>
      </c>
      <c r="B21" s="21" t="s">
        <v>162</v>
      </c>
      <c r="C21" s="16">
        <v>18359</v>
      </c>
      <c r="D21" s="210">
        <v>1</v>
      </c>
      <c r="E21" s="75"/>
      <c r="F21" s="354"/>
      <c r="G21" s="355"/>
      <c r="H21" s="30">
        <f t="shared" ref="H21" si="18">E21*D21*C21</f>
        <v>0</v>
      </c>
      <c r="I21" s="318">
        <f>C21*D21*F21</f>
        <v>0</v>
      </c>
      <c r="J21" s="259"/>
      <c r="K21" s="210">
        <v>1</v>
      </c>
      <c r="L21" s="77"/>
      <c r="M21" s="78"/>
      <c r="N21" s="33">
        <f>C21*K21*L21</f>
        <v>0</v>
      </c>
      <c r="O21" s="18">
        <f>C21*K21*M21</f>
        <v>0</v>
      </c>
      <c r="P21" s="259"/>
      <c r="Q21" s="36">
        <f>H21+N21</f>
        <v>0</v>
      </c>
      <c r="R21" s="32">
        <f t="shared" si="10"/>
        <v>0</v>
      </c>
    </row>
    <row r="22" spans="1:18" ht="12" customHeight="1">
      <c r="A22" s="42"/>
      <c r="B22" s="214" t="s">
        <v>163</v>
      </c>
      <c r="C22" s="199"/>
      <c r="D22" s="215"/>
      <c r="E22" s="216"/>
      <c r="F22" s="356"/>
      <c r="G22" s="357"/>
      <c r="H22" s="202"/>
      <c r="I22" s="203"/>
      <c r="J22" s="258"/>
      <c r="K22" s="215"/>
      <c r="L22" s="204"/>
      <c r="M22" s="205"/>
      <c r="N22" s="206"/>
      <c r="O22" s="207"/>
      <c r="P22" s="258"/>
      <c r="Q22" s="208"/>
      <c r="R22" s="209"/>
    </row>
    <row r="23" spans="1:18" ht="12" customHeight="1">
      <c r="A23" s="42">
        <v>12</v>
      </c>
      <c r="B23" s="22" t="s">
        <v>159</v>
      </c>
      <c r="C23" s="16">
        <v>11091.68</v>
      </c>
      <c r="D23" s="210">
        <v>1</v>
      </c>
      <c r="E23" s="75"/>
      <c r="F23" s="354"/>
      <c r="G23" s="355"/>
      <c r="H23" s="30">
        <f t="shared" si="6"/>
        <v>0</v>
      </c>
      <c r="I23" s="35">
        <f t="shared" ref="I23:I35" si="19">C23*D23*F23</f>
        <v>0</v>
      </c>
      <c r="J23" s="259"/>
      <c r="K23" s="210">
        <v>1</v>
      </c>
      <c r="L23" s="77"/>
      <c r="M23" s="78"/>
      <c r="N23" s="33">
        <f>C23*K23*L23</f>
        <v>0</v>
      </c>
      <c r="O23" s="18">
        <f>C23*K23*M23</f>
        <v>0</v>
      </c>
      <c r="P23" s="259"/>
      <c r="Q23" s="36">
        <f>H23+N23</f>
        <v>0</v>
      </c>
      <c r="R23" s="32">
        <f t="shared" ref="R23" si="20">I23+O23</f>
        <v>0</v>
      </c>
    </row>
    <row r="24" spans="1:18" ht="12" customHeight="1">
      <c r="A24" s="42">
        <v>13</v>
      </c>
      <c r="B24" s="20" t="s">
        <v>46</v>
      </c>
      <c r="C24" s="16">
        <f>2076.06</f>
        <v>2076.06</v>
      </c>
      <c r="D24" s="210">
        <v>1</v>
      </c>
      <c r="E24" s="75"/>
      <c r="F24" s="354"/>
      <c r="G24" s="355"/>
      <c r="H24" s="30">
        <f t="shared" ref="H24:H26" si="21">E24*D24*C24</f>
        <v>0</v>
      </c>
      <c r="I24" s="318">
        <f t="shared" ref="I24:I26" si="22">C24*D24*F24</f>
        <v>0</v>
      </c>
      <c r="J24" s="259"/>
      <c r="K24" s="210">
        <v>1</v>
      </c>
      <c r="L24" s="76"/>
      <c r="M24" s="75"/>
      <c r="N24" s="33">
        <f t="shared" ref="N24:N26" si="23">C24*K24*L24</f>
        <v>0</v>
      </c>
      <c r="O24" s="18">
        <f t="shared" ref="O24:O26" si="24">C24*K24*M24</f>
        <v>0</v>
      </c>
      <c r="P24" s="259"/>
      <c r="Q24" s="36">
        <f t="shared" ref="Q24:Q26" si="25">H24+N24</f>
        <v>0</v>
      </c>
      <c r="R24" s="32">
        <f t="shared" ref="R24:R26" si="26">I24+O24</f>
        <v>0</v>
      </c>
    </row>
    <row r="25" spans="1:18" ht="12" customHeight="1">
      <c r="A25" s="42">
        <v>14</v>
      </c>
      <c r="B25" s="20" t="s">
        <v>164</v>
      </c>
      <c r="C25" s="16">
        <v>8028.74</v>
      </c>
      <c r="D25" s="210">
        <v>1</v>
      </c>
      <c r="E25" s="75"/>
      <c r="F25" s="354"/>
      <c r="G25" s="355"/>
      <c r="H25" s="30">
        <f t="shared" si="21"/>
        <v>0</v>
      </c>
      <c r="I25" s="318">
        <f t="shared" si="22"/>
        <v>0</v>
      </c>
      <c r="J25" s="259"/>
      <c r="K25" s="210">
        <v>1</v>
      </c>
      <c r="L25" s="76"/>
      <c r="M25" s="75"/>
      <c r="N25" s="33">
        <f t="shared" si="23"/>
        <v>0</v>
      </c>
      <c r="O25" s="18">
        <f t="shared" si="24"/>
        <v>0</v>
      </c>
      <c r="P25" s="259"/>
      <c r="Q25" s="36">
        <f t="shared" si="25"/>
        <v>0</v>
      </c>
      <c r="R25" s="32">
        <f t="shared" si="26"/>
        <v>0</v>
      </c>
    </row>
    <row r="26" spans="1:18" ht="12" customHeight="1">
      <c r="A26" s="42">
        <v>15</v>
      </c>
      <c r="B26" s="20" t="s">
        <v>47</v>
      </c>
      <c r="C26" s="16">
        <v>2712.15</v>
      </c>
      <c r="D26" s="210">
        <v>1</v>
      </c>
      <c r="E26" s="75"/>
      <c r="F26" s="354"/>
      <c r="G26" s="355"/>
      <c r="H26" s="30">
        <f t="shared" si="21"/>
        <v>0</v>
      </c>
      <c r="I26" s="318">
        <f t="shared" si="22"/>
        <v>0</v>
      </c>
      <c r="J26" s="259"/>
      <c r="K26" s="210">
        <v>1</v>
      </c>
      <c r="L26" s="76"/>
      <c r="M26" s="75"/>
      <c r="N26" s="33">
        <f t="shared" si="23"/>
        <v>0</v>
      </c>
      <c r="O26" s="18">
        <f t="shared" si="24"/>
        <v>0</v>
      </c>
      <c r="P26" s="259"/>
      <c r="Q26" s="36">
        <f t="shared" si="25"/>
        <v>0</v>
      </c>
      <c r="R26" s="32">
        <f t="shared" si="26"/>
        <v>0</v>
      </c>
    </row>
    <row r="27" spans="1:18" ht="12" customHeight="1">
      <c r="A27" s="42"/>
      <c r="B27" s="214" t="s">
        <v>165</v>
      </c>
      <c r="C27" s="199"/>
      <c r="D27" s="215"/>
      <c r="E27" s="216"/>
      <c r="F27" s="356"/>
      <c r="G27" s="357"/>
      <c r="H27" s="202"/>
      <c r="I27" s="203"/>
      <c r="J27" s="258"/>
      <c r="K27" s="215"/>
      <c r="L27" s="204"/>
      <c r="M27" s="205"/>
      <c r="N27" s="206"/>
      <c r="O27" s="207"/>
      <c r="P27" s="258"/>
      <c r="Q27" s="208"/>
      <c r="R27" s="209"/>
    </row>
    <row r="28" spans="1:18" ht="12" customHeight="1">
      <c r="A28" s="42">
        <v>16</v>
      </c>
      <c r="B28" s="20" t="s">
        <v>45</v>
      </c>
      <c r="C28" s="16">
        <v>15476</v>
      </c>
      <c r="D28" s="210">
        <v>1</v>
      </c>
      <c r="E28" s="75"/>
      <c r="F28" s="354"/>
      <c r="G28" s="355"/>
      <c r="H28" s="30">
        <f t="shared" si="6"/>
        <v>0</v>
      </c>
      <c r="I28" s="35">
        <f t="shared" si="19"/>
        <v>0</v>
      </c>
      <c r="J28" s="259"/>
      <c r="K28" s="210">
        <v>1</v>
      </c>
      <c r="L28" s="76"/>
      <c r="M28" s="75"/>
      <c r="N28" s="33">
        <f t="shared" ref="N28" si="27">C28*K28*L28</f>
        <v>0</v>
      </c>
      <c r="O28" s="18">
        <f t="shared" ref="O28" si="28">C28*K28*M28</f>
        <v>0</v>
      </c>
      <c r="P28" s="259"/>
      <c r="Q28" s="36">
        <f t="shared" ref="Q28" si="29">H28+N28</f>
        <v>0</v>
      </c>
      <c r="R28" s="32">
        <f t="shared" ref="R28" si="30">I28+O28</f>
        <v>0</v>
      </c>
    </row>
    <row r="29" spans="1:18" ht="12" customHeight="1">
      <c r="A29" s="42">
        <v>17</v>
      </c>
      <c r="B29" s="20" t="s">
        <v>44</v>
      </c>
      <c r="C29" s="16">
        <v>34576</v>
      </c>
      <c r="D29" s="210">
        <v>1</v>
      </c>
      <c r="E29" s="75"/>
      <c r="F29" s="354"/>
      <c r="G29" s="355"/>
      <c r="H29" s="30">
        <f t="shared" ref="H29:H30" si="31">E29*D29*C29</f>
        <v>0</v>
      </c>
      <c r="I29" s="318">
        <f t="shared" ref="I29:I30" si="32">C29*D29*F29</f>
        <v>0</v>
      </c>
      <c r="J29" s="259"/>
      <c r="K29" s="210">
        <v>1</v>
      </c>
      <c r="L29" s="77"/>
      <c r="M29" s="78"/>
      <c r="N29" s="33">
        <f t="shared" ref="N29:N30" si="33">C29*K29*L29</f>
        <v>0</v>
      </c>
      <c r="O29" s="18">
        <f t="shared" ref="O29:O30" si="34">C29*K29*M29</f>
        <v>0</v>
      </c>
      <c r="P29" s="259"/>
      <c r="Q29" s="36">
        <f t="shared" ref="Q29:Q30" si="35">H29+N29</f>
        <v>0</v>
      </c>
      <c r="R29" s="32">
        <f t="shared" ref="R29:R30" si="36">I29+O29</f>
        <v>0</v>
      </c>
    </row>
    <row r="30" spans="1:18" ht="12" customHeight="1">
      <c r="A30" s="42">
        <v>18</v>
      </c>
      <c r="B30" s="20" t="s">
        <v>276</v>
      </c>
      <c r="C30" s="16">
        <v>2100</v>
      </c>
      <c r="D30" s="210">
        <v>1</v>
      </c>
      <c r="E30" s="75"/>
      <c r="F30" s="354"/>
      <c r="G30" s="355"/>
      <c r="H30" s="30">
        <f t="shared" si="31"/>
        <v>0</v>
      </c>
      <c r="I30" s="318">
        <f t="shared" si="32"/>
        <v>0</v>
      </c>
      <c r="J30" s="259"/>
      <c r="K30" s="210">
        <v>1</v>
      </c>
      <c r="L30" s="77"/>
      <c r="M30" s="78"/>
      <c r="N30" s="33">
        <f t="shared" si="33"/>
        <v>0</v>
      </c>
      <c r="O30" s="18">
        <f t="shared" si="34"/>
        <v>0</v>
      </c>
      <c r="P30" s="259"/>
      <c r="Q30" s="36">
        <f t="shared" si="35"/>
        <v>0</v>
      </c>
      <c r="R30" s="32">
        <f t="shared" si="36"/>
        <v>0</v>
      </c>
    </row>
    <row r="31" spans="1:18" ht="12" customHeight="1">
      <c r="A31" s="42"/>
      <c r="B31" s="214" t="s">
        <v>166</v>
      </c>
      <c r="C31" s="199"/>
      <c r="D31" s="215"/>
      <c r="E31" s="216"/>
      <c r="F31" s="356"/>
      <c r="G31" s="357"/>
      <c r="H31" s="202"/>
      <c r="I31" s="203"/>
      <c r="J31" s="258"/>
      <c r="K31" s="215"/>
      <c r="L31" s="204"/>
      <c r="M31" s="205"/>
      <c r="N31" s="206"/>
      <c r="O31" s="207"/>
      <c r="P31" s="258"/>
      <c r="Q31" s="208"/>
      <c r="R31" s="209"/>
    </row>
    <row r="32" spans="1:18" ht="12.75" customHeight="1">
      <c r="A32" s="42">
        <v>19</v>
      </c>
      <c r="B32" s="20" t="s">
        <v>167</v>
      </c>
      <c r="C32" s="16">
        <v>13246</v>
      </c>
      <c r="D32" s="210">
        <v>1</v>
      </c>
      <c r="E32" s="75"/>
      <c r="F32" s="354"/>
      <c r="G32" s="355"/>
      <c r="H32" s="30">
        <f t="shared" si="6"/>
        <v>0</v>
      </c>
      <c r="I32" s="35">
        <f>C32*D32*F32</f>
        <v>0</v>
      </c>
      <c r="J32" s="259"/>
      <c r="K32" s="210">
        <v>1</v>
      </c>
      <c r="L32" s="76"/>
      <c r="M32" s="75"/>
      <c r="N32" s="33">
        <f t="shared" ref="N32:N35" si="37">C32*K32*L32</f>
        <v>0</v>
      </c>
      <c r="O32" s="18">
        <f t="shared" ref="O32:O35" si="38">C32*K32*M32</f>
        <v>0</v>
      </c>
      <c r="P32" s="259"/>
      <c r="Q32" s="36">
        <f t="shared" ref="Q32:Q35" si="39">H32+N32</f>
        <v>0</v>
      </c>
      <c r="R32" s="32">
        <f t="shared" ref="R32:R35" si="40">I32+O32</f>
        <v>0</v>
      </c>
    </row>
    <row r="33" spans="1:18" ht="12" customHeight="1">
      <c r="A33" s="42"/>
      <c r="B33" s="214" t="s">
        <v>43</v>
      </c>
      <c r="C33" s="199"/>
      <c r="D33" s="215"/>
      <c r="E33" s="216"/>
      <c r="F33" s="356"/>
      <c r="G33" s="357"/>
      <c r="H33" s="202"/>
      <c r="I33" s="203"/>
      <c r="J33" s="258"/>
      <c r="K33" s="215"/>
      <c r="L33" s="204"/>
      <c r="M33" s="205"/>
      <c r="N33" s="206"/>
      <c r="O33" s="207"/>
      <c r="P33" s="258"/>
      <c r="Q33" s="208"/>
      <c r="R33" s="209"/>
    </row>
    <row r="34" spans="1:18" ht="12" customHeight="1">
      <c r="A34" s="42">
        <v>20</v>
      </c>
      <c r="B34" s="23" t="s">
        <v>273</v>
      </c>
      <c r="C34" s="27">
        <v>2882.75</v>
      </c>
      <c r="D34" s="210">
        <v>1</v>
      </c>
      <c r="E34" s="75"/>
      <c r="F34" s="354"/>
      <c r="G34" s="355"/>
      <c r="H34" s="30">
        <f t="shared" si="6"/>
        <v>0</v>
      </c>
      <c r="I34" s="35">
        <f>C34*D34*F34</f>
        <v>0</v>
      </c>
      <c r="J34" s="259"/>
      <c r="K34" s="210">
        <v>1</v>
      </c>
      <c r="L34" s="76"/>
      <c r="M34" s="75"/>
      <c r="N34" s="33">
        <f t="shared" si="37"/>
        <v>0</v>
      </c>
      <c r="O34" s="18">
        <f t="shared" si="38"/>
        <v>0</v>
      </c>
      <c r="P34" s="259"/>
      <c r="Q34" s="36">
        <f t="shared" si="39"/>
        <v>0</v>
      </c>
      <c r="R34" s="32">
        <f t="shared" si="40"/>
        <v>0</v>
      </c>
    </row>
    <row r="35" spans="1:18" ht="12" customHeight="1">
      <c r="A35" s="42">
        <v>21</v>
      </c>
      <c r="B35" s="22" t="s">
        <v>148</v>
      </c>
      <c r="C35" s="27">
        <v>556.55999999999995</v>
      </c>
      <c r="D35" s="210">
        <v>1</v>
      </c>
      <c r="E35" s="75"/>
      <c r="F35" s="354"/>
      <c r="G35" s="355"/>
      <c r="H35" s="30">
        <f t="shared" si="6"/>
        <v>0</v>
      </c>
      <c r="I35" s="35">
        <f t="shared" si="19"/>
        <v>0</v>
      </c>
      <c r="J35" s="259"/>
      <c r="K35" s="210">
        <v>1</v>
      </c>
      <c r="L35" s="76"/>
      <c r="M35" s="75"/>
      <c r="N35" s="33">
        <f t="shared" si="37"/>
        <v>0</v>
      </c>
      <c r="O35" s="18">
        <f t="shared" si="38"/>
        <v>0</v>
      </c>
      <c r="P35" s="259"/>
      <c r="Q35" s="36">
        <f t="shared" si="39"/>
        <v>0</v>
      </c>
      <c r="R35" s="32">
        <f t="shared" si="40"/>
        <v>0</v>
      </c>
    </row>
    <row r="36" spans="1:18" ht="12" customHeight="1">
      <c r="A36" s="42"/>
      <c r="B36" s="214" t="s">
        <v>39</v>
      </c>
      <c r="C36" s="199"/>
      <c r="D36" s="215"/>
      <c r="E36" s="216"/>
      <c r="F36" s="356"/>
      <c r="G36" s="357"/>
      <c r="H36" s="202"/>
      <c r="I36" s="203"/>
      <c r="J36" s="258"/>
      <c r="K36" s="215"/>
      <c r="L36" s="204"/>
      <c r="M36" s="205"/>
      <c r="N36" s="206"/>
      <c r="O36" s="207"/>
      <c r="P36" s="258"/>
      <c r="Q36" s="208"/>
      <c r="R36" s="209"/>
    </row>
    <row r="37" spans="1:18" ht="12" customHeight="1">
      <c r="A37" s="42">
        <v>22</v>
      </c>
      <c r="B37" s="19" t="s">
        <v>40</v>
      </c>
      <c r="C37" s="16">
        <v>2681.95</v>
      </c>
      <c r="D37" s="210">
        <v>1</v>
      </c>
      <c r="E37" s="75"/>
      <c r="F37" s="354"/>
      <c r="G37" s="355"/>
      <c r="H37" s="30">
        <f t="shared" si="6"/>
        <v>0</v>
      </c>
      <c r="I37" s="35">
        <f t="shared" ref="I37" si="41">C37*D37*F37</f>
        <v>0</v>
      </c>
      <c r="J37" s="259"/>
      <c r="K37" s="210">
        <v>1</v>
      </c>
      <c r="L37" s="76"/>
      <c r="M37" s="75"/>
      <c r="N37" s="33">
        <f>C37*K37*L37</f>
        <v>0</v>
      </c>
      <c r="O37" s="18">
        <f t="shared" ref="O37" si="42">C37*K37*M37</f>
        <v>0</v>
      </c>
      <c r="P37" s="259"/>
      <c r="Q37" s="36">
        <f>H37+N37</f>
        <v>0</v>
      </c>
      <c r="R37" s="32">
        <f t="shared" ref="R37" si="43">I37+O37</f>
        <v>0</v>
      </c>
    </row>
    <row r="38" spans="1:18" ht="12" customHeight="1">
      <c r="A38" s="42">
        <v>23</v>
      </c>
      <c r="B38" s="19" t="s">
        <v>14</v>
      </c>
      <c r="C38" s="16">
        <v>394.84</v>
      </c>
      <c r="D38" s="210">
        <v>1</v>
      </c>
      <c r="E38" s="75"/>
      <c r="F38" s="354"/>
      <c r="G38" s="355"/>
      <c r="H38" s="30">
        <f t="shared" ref="H38:H40" si="44">E38*D38*C38</f>
        <v>0</v>
      </c>
      <c r="I38" s="318">
        <f t="shared" ref="I38:I40" si="45">C38*D38*F38</f>
        <v>0</v>
      </c>
      <c r="J38" s="259"/>
      <c r="K38" s="210">
        <v>1</v>
      </c>
      <c r="L38" s="76"/>
      <c r="M38" s="75"/>
      <c r="N38" s="33">
        <f t="shared" ref="N38:N40" si="46">C38*K38*L38</f>
        <v>0</v>
      </c>
      <c r="O38" s="18">
        <f t="shared" ref="O38:O40" si="47">C38*K38*M38</f>
        <v>0</v>
      </c>
      <c r="P38" s="259"/>
      <c r="Q38" s="36">
        <f t="shared" ref="Q38:Q39" si="48">H38+N38</f>
        <v>0</v>
      </c>
      <c r="R38" s="32">
        <f t="shared" ref="R38:R40" si="49">I38+O38</f>
        <v>0</v>
      </c>
    </row>
    <row r="39" spans="1:18" ht="12" customHeight="1">
      <c r="A39" s="42">
        <v>24</v>
      </c>
      <c r="B39" s="19" t="s">
        <v>139</v>
      </c>
      <c r="C39" s="16">
        <v>224.27</v>
      </c>
      <c r="D39" s="210">
        <v>1</v>
      </c>
      <c r="E39" s="75"/>
      <c r="F39" s="354"/>
      <c r="G39" s="355"/>
      <c r="H39" s="30">
        <f t="shared" si="44"/>
        <v>0</v>
      </c>
      <c r="I39" s="318">
        <f t="shared" si="45"/>
        <v>0</v>
      </c>
      <c r="J39" s="259"/>
      <c r="K39" s="210">
        <v>1</v>
      </c>
      <c r="L39" s="76"/>
      <c r="M39" s="75"/>
      <c r="N39" s="33">
        <f t="shared" si="46"/>
        <v>0</v>
      </c>
      <c r="O39" s="18">
        <f t="shared" si="47"/>
        <v>0</v>
      </c>
      <c r="P39" s="259"/>
      <c r="Q39" s="36">
        <f t="shared" si="48"/>
        <v>0</v>
      </c>
      <c r="R39" s="32">
        <f t="shared" si="49"/>
        <v>0</v>
      </c>
    </row>
    <row r="40" spans="1:18" ht="12" customHeight="1">
      <c r="A40" s="42">
        <v>25</v>
      </c>
      <c r="B40" s="20" t="s">
        <v>172</v>
      </c>
      <c r="C40" s="16">
        <f>797.74</f>
        <v>797.74</v>
      </c>
      <c r="D40" s="210">
        <v>1</v>
      </c>
      <c r="E40" s="75"/>
      <c r="F40" s="354"/>
      <c r="G40" s="355"/>
      <c r="H40" s="30">
        <f t="shared" si="44"/>
        <v>0</v>
      </c>
      <c r="I40" s="318">
        <f t="shared" si="45"/>
        <v>0</v>
      </c>
      <c r="J40" s="259"/>
      <c r="K40" s="210">
        <v>1</v>
      </c>
      <c r="L40" s="76"/>
      <c r="M40" s="75"/>
      <c r="N40" s="33">
        <f t="shared" si="46"/>
        <v>0</v>
      </c>
      <c r="O40" s="18">
        <f t="shared" si="47"/>
        <v>0</v>
      </c>
      <c r="P40" s="259"/>
      <c r="Q40" s="36">
        <f>H40+N40</f>
        <v>0</v>
      </c>
      <c r="R40" s="32">
        <f t="shared" si="49"/>
        <v>0</v>
      </c>
    </row>
    <row r="41" spans="1:18" ht="12" customHeight="1">
      <c r="A41" s="42"/>
      <c r="B41" s="214" t="s">
        <v>137</v>
      </c>
      <c r="C41" s="199"/>
      <c r="D41" s="215"/>
      <c r="E41" s="216"/>
      <c r="F41" s="356"/>
      <c r="G41" s="357"/>
      <c r="H41" s="202"/>
      <c r="I41" s="203"/>
      <c r="J41" s="258"/>
      <c r="K41" s="215"/>
      <c r="L41" s="204"/>
      <c r="M41" s="205"/>
      <c r="N41" s="206"/>
      <c r="O41" s="207"/>
      <c r="P41" s="258"/>
      <c r="Q41" s="208"/>
      <c r="R41" s="209"/>
    </row>
    <row r="42" spans="1:18" ht="12" customHeight="1">
      <c r="A42" s="42">
        <v>26</v>
      </c>
      <c r="B42" s="19" t="s">
        <v>32</v>
      </c>
      <c r="C42" s="16">
        <v>3258.52</v>
      </c>
      <c r="D42" s="210">
        <v>1</v>
      </c>
      <c r="E42" s="75"/>
      <c r="F42" s="354"/>
      <c r="G42" s="355"/>
      <c r="H42" s="30">
        <f t="shared" si="6"/>
        <v>0</v>
      </c>
      <c r="I42" s="35">
        <f t="shared" ref="I42" si="50">C42*D42*F42</f>
        <v>0</v>
      </c>
      <c r="J42" s="259"/>
      <c r="K42" s="210">
        <v>1</v>
      </c>
      <c r="L42" s="76"/>
      <c r="M42" s="75"/>
      <c r="N42" s="33">
        <f t="shared" ref="N42" si="51">C42*K42*L42</f>
        <v>0</v>
      </c>
      <c r="O42" s="18">
        <f t="shared" ref="O42" si="52">C42*K42*M42</f>
        <v>0</v>
      </c>
      <c r="P42" s="259"/>
      <c r="Q42" s="36">
        <f t="shared" ref="Q42" si="53">H42+N42</f>
        <v>0</v>
      </c>
      <c r="R42" s="32">
        <f t="shared" ref="R42" si="54">I42+O42</f>
        <v>0</v>
      </c>
    </row>
    <row r="43" spans="1:18" ht="12" customHeight="1">
      <c r="A43" s="42">
        <v>27</v>
      </c>
      <c r="B43" s="19" t="s">
        <v>138</v>
      </c>
      <c r="C43" s="16">
        <f>678.71</f>
        <v>678.71</v>
      </c>
      <c r="D43" s="210">
        <v>1</v>
      </c>
      <c r="E43" s="75"/>
      <c r="F43" s="354"/>
      <c r="G43" s="355"/>
      <c r="H43" s="30">
        <f t="shared" ref="H43:H45" si="55">E43*D43*C43</f>
        <v>0</v>
      </c>
      <c r="I43" s="318">
        <f t="shared" ref="I43:I45" si="56">C43*D43*F43</f>
        <v>0</v>
      </c>
      <c r="J43" s="259"/>
      <c r="K43" s="210">
        <v>1</v>
      </c>
      <c r="L43" s="76"/>
      <c r="M43" s="75"/>
      <c r="N43" s="33">
        <f t="shared" ref="N43:N45" si="57">C43*K43*L43</f>
        <v>0</v>
      </c>
      <c r="O43" s="18">
        <f t="shared" ref="O43:O45" si="58">C43*K43*M43</f>
        <v>0</v>
      </c>
      <c r="P43" s="259"/>
      <c r="Q43" s="36">
        <f t="shared" ref="Q43:Q45" si="59">H43+N43</f>
        <v>0</v>
      </c>
      <c r="R43" s="32">
        <f t="shared" ref="R43:R45" si="60">I43+O43</f>
        <v>0</v>
      </c>
    </row>
    <row r="44" spans="1:18" ht="12" customHeight="1">
      <c r="A44" s="42">
        <v>28</v>
      </c>
      <c r="B44" s="19" t="s">
        <v>143</v>
      </c>
      <c r="C44" s="16">
        <f>120.57</f>
        <v>120.57</v>
      </c>
      <c r="D44" s="210">
        <v>1</v>
      </c>
      <c r="E44" s="75"/>
      <c r="F44" s="354"/>
      <c r="G44" s="355"/>
      <c r="H44" s="30">
        <f t="shared" si="55"/>
        <v>0</v>
      </c>
      <c r="I44" s="318">
        <f t="shared" si="56"/>
        <v>0</v>
      </c>
      <c r="J44" s="259"/>
      <c r="K44" s="210">
        <v>1</v>
      </c>
      <c r="L44" s="76"/>
      <c r="M44" s="75"/>
      <c r="N44" s="33">
        <f t="shared" si="57"/>
        <v>0</v>
      </c>
      <c r="O44" s="18">
        <f t="shared" si="58"/>
        <v>0</v>
      </c>
      <c r="P44" s="259"/>
      <c r="Q44" s="36">
        <f t="shared" si="59"/>
        <v>0</v>
      </c>
      <c r="R44" s="32">
        <f t="shared" si="60"/>
        <v>0</v>
      </c>
    </row>
    <row r="45" spans="1:18" ht="12" customHeight="1">
      <c r="A45" s="42">
        <v>29</v>
      </c>
      <c r="B45" s="19" t="s">
        <v>144</v>
      </c>
      <c r="C45" s="16">
        <f>120.15</f>
        <v>120.15</v>
      </c>
      <c r="D45" s="210">
        <v>1</v>
      </c>
      <c r="E45" s="75"/>
      <c r="F45" s="354"/>
      <c r="G45" s="355"/>
      <c r="H45" s="30">
        <f t="shared" si="55"/>
        <v>0</v>
      </c>
      <c r="I45" s="318">
        <f t="shared" si="56"/>
        <v>0</v>
      </c>
      <c r="J45" s="259"/>
      <c r="K45" s="210">
        <v>1</v>
      </c>
      <c r="L45" s="76"/>
      <c r="M45" s="75"/>
      <c r="N45" s="33">
        <f t="shared" si="57"/>
        <v>0</v>
      </c>
      <c r="O45" s="18">
        <f t="shared" si="58"/>
        <v>0</v>
      </c>
      <c r="P45" s="259"/>
      <c r="Q45" s="36">
        <f t="shared" si="59"/>
        <v>0</v>
      </c>
      <c r="R45" s="32">
        <f t="shared" si="60"/>
        <v>0</v>
      </c>
    </row>
    <row r="46" spans="1:18" ht="12" customHeight="1">
      <c r="A46" s="42"/>
      <c r="B46" s="214" t="s">
        <v>33</v>
      </c>
      <c r="C46" s="199"/>
      <c r="D46" s="215"/>
      <c r="E46" s="216"/>
      <c r="F46" s="356"/>
      <c r="G46" s="357"/>
      <c r="H46" s="202"/>
      <c r="I46" s="203"/>
      <c r="J46" s="258"/>
      <c r="K46" s="215"/>
      <c r="L46" s="204"/>
      <c r="M46" s="205"/>
      <c r="N46" s="206"/>
      <c r="O46" s="207"/>
      <c r="P46" s="258"/>
      <c r="Q46" s="208"/>
      <c r="R46" s="209"/>
    </row>
    <row r="47" spans="1:18" ht="12" customHeight="1">
      <c r="A47" s="42">
        <v>30</v>
      </c>
      <c r="B47" s="19" t="s">
        <v>34</v>
      </c>
      <c r="C47" s="16">
        <v>956.16</v>
      </c>
      <c r="D47" s="210">
        <v>1</v>
      </c>
      <c r="E47" s="75"/>
      <c r="F47" s="354"/>
      <c r="G47" s="355"/>
      <c r="H47" s="30">
        <f t="shared" si="6"/>
        <v>0</v>
      </c>
      <c r="I47" s="35">
        <f t="shared" ref="I47:I48" si="61">C47*D47*F47</f>
        <v>0</v>
      </c>
      <c r="J47" s="259"/>
      <c r="K47" s="210">
        <v>1</v>
      </c>
      <c r="L47" s="76"/>
      <c r="M47" s="75"/>
      <c r="N47" s="33">
        <f t="shared" ref="N47" si="62">C47*K47*L47</f>
        <v>0</v>
      </c>
      <c r="O47" s="18">
        <f t="shared" ref="O47" si="63">C47*K47*M47</f>
        <v>0</v>
      </c>
      <c r="P47" s="259"/>
      <c r="Q47" s="36">
        <f t="shared" ref="Q47" si="64">H47+N47</f>
        <v>0</v>
      </c>
      <c r="R47" s="32">
        <f t="shared" ref="R47" si="65">I47+O47</f>
        <v>0</v>
      </c>
    </row>
    <row r="48" spans="1:18" ht="12" customHeight="1">
      <c r="A48" s="42">
        <v>31</v>
      </c>
      <c r="B48" s="19" t="s">
        <v>142</v>
      </c>
      <c r="C48" s="16">
        <v>105.86</v>
      </c>
      <c r="D48" s="210">
        <v>1</v>
      </c>
      <c r="E48" s="75"/>
      <c r="F48" s="354"/>
      <c r="G48" s="355"/>
      <c r="H48" s="30">
        <f t="shared" si="6"/>
        <v>0</v>
      </c>
      <c r="I48" s="35">
        <f t="shared" si="61"/>
        <v>0</v>
      </c>
      <c r="J48" s="259"/>
      <c r="K48" s="210">
        <v>1</v>
      </c>
      <c r="L48" s="76"/>
      <c r="M48" s="75"/>
      <c r="N48" s="33">
        <f t="shared" ref="N48" si="66">C48*K48*L48</f>
        <v>0</v>
      </c>
      <c r="O48" s="18">
        <f t="shared" ref="O48" si="67">C48*K48*M48</f>
        <v>0</v>
      </c>
      <c r="P48" s="259"/>
      <c r="Q48" s="36">
        <f t="shared" ref="Q48" si="68">H48+N48</f>
        <v>0</v>
      </c>
      <c r="R48" s="32">
        <f t="shared" ref="R48" si="69">I48+O48</f>
        <v>0</v>
      </c>
    </row>
    <row r="49" spans="1:18" ht="12" customHeight="1">
      <c r="A49" s="42"/>
      <c r="B49" s="214" t="s">
        <v>35</v>
      </c>
      <c r="C49" s="199"/>
      <c r="D49" s="215"/>
      <c r="E49" s="216"/>
      <c r="F49" s="356"/>
      <c r="G49" s="357"/>
      <c r="H49" s="202"/>
      <c r="I49" s="203"/>
      <c r="J49" s="258"/>
      <c r="K49" s="215"/>
      <c r="L49" s="204"/>
      <c r="M49" s="205"/>
      <c r="N49" s="206"/>
      <c r="O49" s="207"/>
      <c r="P49" s="258"/>
      <c r="Q49" s="208"/>
      <c r="R49" s="209"/>
    </row>
    <row r="50" spans="1:18" ht="12" customHeight="1">
      <c r="A50" s="42">
        <v>32</v>
      </c>
      <c r="B50" s="19" t="s">
        <v>36</v>
      </c>
      <c r="C50" s="16">
        <v>2921.17</v>
      </c>
      <c r="D50" s="210">
        <v>1</v>
      </c>
      <c r="E50" s="75"/>
      <c r="F50" s="354"/>
      <c r="G50" s="355"/>
      <c r="H50" s="30">
        <f t="shared" si="6"/>
        <v>0</v>
      </c>
      <c r="I50" s="35">
        <f t="shared" ref="I50" si="70">C50*D50*F50</f>
        <v>0</v>
      </c>
      <c r="J50" s="259"/>
      <c r="K50" s="210">
        <v>1</v>
      </c>
      <c r="L50" s="76"/>
      <c r="M50" s="75"/>
      <c r="N50" s="33">
        <f t="shared" ref="N50" si="71">C50*K50*L50</f>
        <v>0</v>
      </c>
      <c r="O50" s="18">
        <f t="shared" ref="O50" si="72">C50*K50*M50</f>
        <v>0</v>
      </c>
      <c r="P50" s="259"/>
      <c r="Q50" s="36">
        <f t="shared" ref="Q50" si="73">H50+N50</f>
        <v>0</v>
      </c>
      <c r="R50" s="32">
        <f t="shared" ref="R50" si="74">I50+O50</f>
        <v>0</v>
      </c>
    </row>
    <row r="51" spans="1:18" ht="12" customHeight="1">
      <c r="A51" s="42">
        <v>33</v>
      </c>
      <c r="B51" s="19" t="s">
        <v>37</v>
      </c>
      <c r="C51" s="16">
        <v>119.41</v>
      </c>
      <c r="D51" s="210">
        <v>1</v>
      </c>
      <c r="E51" s="75"/>
      <c r="F51" s="354"/>
      <c r="G51" s="355"/>
      <c r="H51" s="30">
        <f t="shared" ref="H51:H53" si="75">E51*D51*C51</f>
        <v>0</v>
      </c>
      <c r="I51" s="318">
        <f t="shared" ref="I51:I53" si="76">C51*D51*F51</f>
        <v>0</v>
      </c>
      <c r="J51" s="259"/>
      <c r="K51" s="210">
        <v>1</v>
      </c>
      <c r="L51" s="76"/>
      <c r="M51" s="75"/>
      <c r="N51" s="33">
        <f t="shared" ref="N51:N53" si="77">C51*K51*L51</f>
        <v>0</v>
      </c>
      <c r="O51" s="18">
        <f t="shared" ref="O51:O53" si="78">C51*K51*M51</f>
        <v>0</v>
      </c>
      <c r="P51" s="259"/>
      <c r="Q51" s="36">
        <f t="shared" ref="Q51:Q53" si="79">H51+N51</f>
        <v>0</v>
      </c>
      <c r="R51" s="32">
        <f t="shared" ref="R51:R53" si="80">I51+O51</f>
        <v>0</v>
      </c>
    </row>
    <row r="52" spans="1:18" ht="12" customHeight="1">
      <c r="A52" s="42">
        <v>34</v>
      </c>
      <c r="B52" s="19" t="s">
        <v>140</v>
      </c>
      <c r="C52" s="16">
        <v>126.18</v>
      </c>
      <c r="D52" s="210">
        <v>1</v>
      </c>
      <c r="E52" s="75"/>
      <c r="F52" s="354"/>
      <c r="G52" s="355"/>
      <c r="H52" s="30">
        <f t="shared" si="75"/>
        <v>0</v>
      </c>
      <c r="I52" s="318">
        <f t="shared" si="76"/>
        <v>0</v>
      </c>
      <c r="J52" s="259"/>
      <c r="K52" s="210">
        <v>1</v>
      </c>
      <c r="L52" s="76"/>
      <c r="M52" s="75"/>
      <c r="N52" s="33">
        <f t="shared" si="77"/>
        <v>0</v>
      </c>
      <c r="O52" s="18">
        <f t="shared" si="78"/>
        <v>0</v>
      </c>
      <c r="P52" s="259"/>
      <c r="Q52" s="36">
        <f t="shared" si="79"/>
        <v>0</v>
      </c>
      <c r="R52" s="32">
        <f t="shared" si="80"/>
        <v>0</v>
      </c>
    </row>
    <row r="53" spans="1:18" ht="12" customHeight="1">
      <c r="A53" s="42">
        <v>35</v>
      </c>
      <c r="B53" s="19" t="s">
        <v>141</v>
      </c>
      <c r="C53" s="16">
        <v>139.43</v>
      </c>
      <c r="D53" s="210">
        <v>1</v>
      </c>
      <c r="E53" s="75"/>
      <c r="F53" s="354"/>
      <c r="G53" s="355"/>
      <c r="H53" s="30">
        <f t="shared" si="75"/>
        <v>0</v>
      </c>
      <c r="I53" s="318">
        <f t="shared" si="76"/>
        <v>0</v>
      </c>
      <c r="J53" s="259"/>
      <c r="K53" s="210">
        <v>1</v>
      </c>
      <c r="L53" s="76"/>
      <c r="M53" s="75"/>
      <c r="N53" s="33">
        <f t="shared" si="77"/>
        <v>0</v>
      </c>
      <c r="O53" s="18">
        <f t="shared" si="78"/>
        <v>0</v>
      </c>
      <c r="P53" s="259"/>
      <c r="Q53" s="36">
        <f t="shared" si="79"/>
        <v>0</v>
      </c>
      <c r="R53" s="32">
        <f t="shared" si="80"/>
        <v>0</v>
      </c>
    </row>
    <row r="54" spans="1:18" ht="12" customHeight="1">
      <c r="B54" s="214" t="s">
        <v>38</v>
      </c>
      <c r="C54" s="199"/>
      <c r="D54" s="215"/>
      <c r="E54" s="216"/>
      <c r="F54" s="356"/>
      <c r="G54" s="357"/>
      <c r="H54" s="202"/>
      <c r="I54" s="203"/>
      <c r="J54" s="258"/>
      <c r="K54" s="215"/>
      <c r="L54" s="204"/>
      <c r="M54" s="205"/>
      <c r="N54" s="206"/>
      <c r="O54" s="207"/>
      <c r="P54" s="258"/>
      <c r="Q54" s="208"/>
      <c r="R54" s="209"/>
    </row>
    <row r="55" spans="1:18" ht="24.75" customHeight="1">
      <c r="A55" s="42">
        <v>36</v>
      </c>
      <c r="B55" s="24" t="s">
        <v>173</v>
      </c>
      <c r="C55" s="16">
        <v>998.38</v>
      </c>
      <c r="D55" s="210">
        <v>1</v>
      </c>
      <c r="E55" s="75"/>
      <c r="F55" s="354"/>
      <c r="G55" s="355"/>
      <c r="H55" s="30">
        <f t="shared" si="6"/>
        <v>0</v>
      </c>
      <c r="I55" s="35">
        <f t="shared" ref="I55:I71" si="81">C55*D55*F55</f>
        <v>0</v>
      </c>
      <c r="J55" s="259"/>
      <c r="K55" s="210">
        <v>1</v>
      </c>
      <c r="L55" s="76"/>
      <c r="M55" s="75"/>
      <c r="N55" s="33">
        <f t="shared" ref="N55:N71" si="82">C55*K55*L55</f>
        <v>0</v>
      </c>
      <c r="O55" s="18">
        <f t="shared" ref="O55:O71" si="83">C55*K55*M55</f>
        <v>0</v>
      </c>
      <c r="P55" s="259"/>
      <c r="Q55" s="36">
        <f t="shared" ref="Q55:Q71" si="84">H55+N55</f>
        <v>0</v>
      </c>
      <c r="R55" s="32">
        <f t="shared" ref="R55:R71" si="85">I55+O55</f>
        <v>0</v>
      </c>
    </row>
    <row r="56" spans="1:18" ht="12" customHeight="1">
      <c r="A56" s="42"/>
      <c r="B56" s="214" t="s">
        <v>145</v>
      </c>
      <c r="C56" s="199"/>
      <c r="D56" s="215"/>
      <c r="E56" s="216"/>
      <c r="F56" s="356"/>
      <c r="G56" s="357"/>
      <c r="H56" s="202"/>
      <c r="I56" s="203"/>
      <c r="J56" s="258"/>
      <c r="K56" s="215"/>
      <c r="L56" s="204"/>
      <c r="M56" s="205"/>
      <c r="N56" s="206"/>
      <c r="O56" s="207"/>
      <c r="P56" s="258"/>
      <c r="Q56" s="208"/>
      <c r="R56" s="209"/>
    </row>
    <row r="57" spans="1:18" ht="12" customHeight="1">
      <c r="A57" s="42">
        <v>37</v>
      </c>
      <c r="B57" s="19" t="s">
        <v>174</v>
      </c>
      <c r="C57" s="28">
        <f>182.43+169.23+156.15</f>
        <v>507.80999999999995</v>
      </c>
      <c r="D57" s="210">
        <v>1</v>
      </c>
      <c r="E57" s="75"/>
      <c r="F57" s="354"/>
      <c r="G57" s="355"/>
      <c r="H57" s="30">
        <f t="shared" si="6"/>
        <v>0</v>
      </c>
      <c r="I57" s="35">
        <f t="shared" si="81"/>
        <v>0</v>
      </c>
      <c r="J57" s="259"/>
      <c r="K57" s="210">
        <v>1</v>
      </c>
      <c r="L57" s="76"/>
      <c r="M57" s="75"/>
      <c r="N57" s="33">
        <f t="shared" si="82"/>
        <v>0</v>
      </c>
      <c r="O57" s="18">
        <f>C57*K57*M57</f>
        <v>0</v>
      </c>
      <c r="P57" s="259"/>
      <c r="Q57" s="36">
        <f t="shared" si="84"/>
        <v>0</v>
      </c>
      <c r="R57" s="32">
        <f t="shared" si="85"/>
        <v>0</v>
      </c>
    </row>
    <row r="58" spans="1:18" ht="12" customHeight="1">
      <c r="A58" s="42">
        <v>38</v>
      </c>
      <c r="B58" s="19" t="s">
        <v>175</v>
      </c>
      <c r="C58" s="28">
        <f>303.89</f>
        <v>303.89</v>
      </c>
      <c r="D58" s="210">
        <v>1</v>
      </c>
      <c r="E58" s="75"/>
      <c r="F58" s="354"/>
      <c r="G58" s="355"/>
      <c r="H58" s="30">
        <f t="shared" ref="H58:H62" si="86">E58*D58*C58</f>
        <v>0</v>
      </c>
      <c r="I58" s="318">
        <f t="shared" ref="I58:I62" si="87">C58*D58*F58</f>
        <v>0</v>
      </c>
      <c r="J58" s="259"/>
      <c r="K58" s="210">
        <v>1</v>
      </c>
      <c r="L58" s="76"/>
      <c r="M58" s="75"/>
      <c r="N58" s="33">
        <f t="shared" ref="N58:N62" si="88">C58*K58*L58</f>
        <v>0</v>
      </c>
      <c r="O58" s="18">
        <f t="shared" ref="O58:O62" si="89">C58*K58*M58</f>
        <v>0</v>
      </c>
      <c r="P58" s="259"/>
      <c r="Q58" s="36">
        <f t="shared" ref="Q58:Q62" si="90">H58+N58</f>
        <v>0</v>
      </c>
      <c r="R58" s="32">
        <f t="shared" ref="R58:R62" si="91">I58+O58</f>
        <v>0</v>
      </c>
    </row>
    <row r="59" spans="1:18" ht="12" customHeight="1">
      <c r="A59" s="42">
        <v>39</v>
      </c>
      <c r="B59" s="19" t="s">
        <v>176</v>
      </c>
      <c r="C59" s="28">
        <f>471.13</f>
        <v>471.13</v>
      </c>
      <c r="D59" s="210">
        <v>1</v>
      </c>
      <c r="E59" s="75"/>
      <c r="F59" s="354"/>
      <c r="G59" s="355"/>
      <c r="H59" s="30">
        <f t="shared" si="86"/>
        <v>0</v>
      </c>
      <c r="I59" s="318">
        <f t="shared" si="87"/>
        <v>0</v>
      </c>
      <c r="J59" s="259"/>
      <c r="K59" s="210">
        <v>1</v>
      </c>
      <c r="L59" s="76"/>
      <c r="M59" s="75"/>
      <c r="N59" s="33">
        <f t="shared" si="88"/>
        <v>0</v>
      </c>
      <c r="O59" s="18">
        <f t="shared" si="89"/>
        <v>0</v>
      </c>
      <c r="P59" s="259"/>
      <c r="Q59" s="36">
        <f t="shared" si="90"/>
        <v>0</v>
      </c>
      <c r="R59" s="32">
        <f t="shared" si="91"/>
        <v>0</v>
      </c>
    </row>
    <row r="60" spans="1:18" ht="12" customHeight="1">
      <c r="A60" s="42">
        <v>40</v>
      </c>
      <c r="B60" s="19" t="s">
        <v>177</v>
      </c>
      <c r="C60" s="28">
        <f>181.19+169.3+156.91</f>
        <v>507.4</v>
      </c>
      <c r="D60" s="210">
        <v>1</v>
      </c>
      <c r="E60" s="75"/>
      <c r="F60" s="354"/>
      <c r="G60" s="355"/>
      <c r="H60" s="30">
        <f t="shared" si="86"/>
        <v>0</v>
      </c>
      <c r="I60" s="318">
        <f t="shared" si="87"/>
        <v>0</v>
      </c>
      <c r="J60" s="259"/>
      <c r="K60" s="210">
        <v>1</v>
      </c>
      <c r="L60" s="76"/>
      <c r="M60" s="75"/>
      <c r="N60" s="33">
        <f t="shared" si="88"/>
        <v>0</v>
      </c>
      <c r="O60" s="18">
        <f t="shared" si="89"/>
        <v>0</v>
      </c>
      <c r="P60" s="259"/>
      <c r="Q60" s="36">
        <f t="shared" si="90"/>
        <v>0</v>
      </c>
      <c r="R60" s="32">
        <f t="shared" si="91"/>
        <v>0</v>
      </c>
    </row>
    <row r="61" spans="1:18" ht="12" customHeight="1">
      <c r="A61" s="42">
        <v>41</v>
      </c>
      <c r="B61" s="19" t="s">
        <v>178</v>
      </c>
      <c r="C61" s="28">
        <f>305.07</f>
        <v>305.07</v>
      </c>
      <c r="D61" s="210">
        <v>1</v>
      </c>
      <c r="E61" s="75"/>
      <c r="F61" s="354"/>
      <c r="G61" s="355"/>
      <c r="H61" s="30">
        <f t="shared" si="86"/>
        <v>0</v>
      </c>
      <c r="I61" s="318">
        <f t="shared" si="87"/>
        <v>0</v>
      </c>
      <c r="J61" s="259"/>
      <c r="K61" s="210">
        <v>1</v>
      </c>
      <c r="L61" s="76"/>
      <c r="M61" s="75"/>
      <c r="N61" s="33">
        <f t="shared" si="88"/>
        <v>0</v>
      </c>
      <c r="O61" s="18">
        <f t="shared" si="89"/>
        <v>0</v>
      </c>
      <c r="P61" s="259"/>
      <c r="Q61" s="36">
        <f t="shared" si="90"/>
        <v>0</v>
      </c>
      <c r="R61" s="32">
        <f t="shared" si="91"/>
        <v>0</v>
      </c>
    </row>
    <row r="62" spans="1:18" ht="12" customHeight="1">
      <c r="A62" s="42">
        <v>42</v>
      </c>
      <c r="B62" s="19" t="s">
        <v>179</v>
      </c>
      <c r="C62" s="28">
        <f>471.83</f>
        <v>471.83</v>
      </c>
      <c r="D62" s="210">
        <v>1</v>
      </c>
      <c r="E62" s="75"/>
      <c r="F62" s="354"/>
      <c r="G62" s="355"/>
      <c r="H62" s="30">
        <f t="shared" si="86"/>
        <v>0</v>
      </c>
      <c r="I62" s="318">
        <f t="shared" si="87"/>
        <v>0</v>
      </c>
      <c r="J62" s="259"/>
      <c r="K62" s="210">
        <v>1</v>
      </c>
      <c r="L62" s="76"/>
      <c r="M62" s="75"/>
      <c r="N62" s="33">
        <f t="shared" si="88"/>
        <v>0</v>
      </c>
      <c r="O62" s="18">
        <f t="shared" si="89"/>
        <v>0</v>
      </c>
      <c r="P62" s="259"/>
      <c r="Q62" s="36">
        <f t="shared" si="90"/>
        <v>0</v>
      </c>
      <c r="R62" s="32">
        <f t="shared" si="91"/>
        <v>0</v>
      </c>
    </row>
    <row r="63" spans="1:18" ht="12" customHeight="1">
      <c r="A63" s="42"/>
      <c r="B63" s="186" t="s">
        <v>68</v>
      </c>
      <c r="C63" s="187"/>
      <c r="D63" s="188"/>
      <c r="E63" s="189"/>
      <c r="F63" s="368"/>
      <c r="G63" s="369"/>
      <c r="H63" s="190"/>
      <c r="I63" s="191"/>
      <c r="J63" s="258"/>
      <c r="K63" s="188"/>
      <c r="L63" s="192"/>
      <c r="M63" s="193"/>
      <c r="N63" s="194"/>
      <c r="O63" s="195"/>
      <c r="P63" s="258"/>
      <c r="Q63" s="196"/>
      <c r="R63" s="197"/>
    </row>
    <row r="64" spans="1:18" ht="12" customHeight="1">
      <c r="A64" s="42">
        <v>43</v>
      </c>
      <c r="B64" s="19" t="s">
        <v>13</v>
      </c>
      <c r="C64" s="28">
        <f>1710.64</f>
        <v>1710.64</v>
      </c>
      <c r="D64" s="210">
        <v>1</v>
      </c>
      <c r="E64" s="75"/>
      <c r="F64" s="354"/>
      <c r="G64" s="355"/>
      <c r="H64" s="30">
        <f t="shared" ref="H64:H125" si="92">E64*D64*C64</f>
        <v>0</v>
      </c>
      <c r="I64" s="35">
        <f t="shared" si="81"/>
        <v>0</v>
      </c>
      <c r="J64" s="259"/>
      <c r="K64" s="210">
        <v>1</v>
      </c>
      <c r="L64" s="76"/>
      <c r="M64" s="75"/>
      <c r="N64" s="33">
        <f t="shared" si="82"/>
        <v>0</v>
      </c>
      <c r="O64" s="18">
        <f t="shared" si="83"/>
        <v>0</v>
      </c>
      <c r="P64" s="259"/>
      <c r="Q64" s="36">
        <f t="shared" si="84"/>
        <v>0</v>
      </c>
      <c r="R64" s="32">
        <f t="shared" si="85"/>
        <v>0</v>
      </c>
    </row>
    <row r="65" spans="1:18" ht="12" customHeight="1">
      <c r="A65" s="42">
        <v>44</v>
      </c>
      <c r="B65" s="19" t="s">
        <v>180</v>
      </c>
      <c r="C65" s="28">
        <f>190.19</f>
        <v>190.19</v>
      </c>
      <c r="D65" s="210">
        <v>1</v>
      </c>
      <c r="E65" s="75"/>
      <c r="F65" s="354"/>
      <c r="G65" s="355"/>
      <c r="H65" s="30">
        <f t="shared" ref="H65:H68" si="93">E65*D65*C65</f>
        <v>0</v>
      </c>
      <c r="I65" s="318">
        <f t="shared" ref="I65:I68" si="94">C65*D65*F65</f>
        <v>0</v>
      </c>
      <c r="J65" s="259"/>
      <c r="K65" s="210">
        <v>1</v>
      </c>
      <c r="L65" s="76"/>
      <c r="M65" s="75"/>
      <c r="N65" s="33">
        <f t="shared" ref="N65:N68" si="95">C65*K65*L65</f>
        <v>0</v>
      </c>
      <c r="O65" s="18">
        <f t="shared" ref="O65:O68" si="96">C65*K65*M65</f>
        <v>0</v>
      </c>
      <c r="P65" s="259"/>
      <c r="Q65" s="36">
        <f t="shared" ref="Q65:Q68" si="97">H65+N65</f>
        <v>0</v>
      </c>
      <c r="R65" s="32">
        <f t="shared" ref="R65:R68" si="98">I65+O65</f>
        <v>0</v>
      </c>
    </row>
    <row r="66" spans="1:18" ht="12" customHeight="1">
      <c r="A66" s="42">
        <v>45</v>
      </c>
      <c r="B66" s="19" t="s">
        <v>181</v>
      </c>
      <c r="C66" s="28">
        <f>248.06</f>
        <v>248.06</v>
      </c>
      <c r="D66" s="210">
        <v>1</v>
      </c>
      <c r="E66" s="75"/>
      <c r="F66" s="354"/>
      <c r="G66" s="355"/>
      <c r="H66" s="30">
        <f t="shared" si="93"/>
        <v>0</v>
      </c>
      <c r="I66" s="318">
        <f t="shared" si="94"/>
        <v>0</v>
      </c>
      <c r="J66" s="259"/>
      <c r="K66" s="210">
        <v>1</v>
      </c>
      <c r="L66" s="76"/>
      <c r="M66" s="75"/>
      <c r="N66" s="33">
        <f t="shared" si="95"/>
        <v>0</v>
      </c>
      <c r="O66" s="18">
        <f t="shared" si="96"/>
        <v>0</v>
      </c>
      <c r="P66" s="259"/>
      <c r="Q66" s="36">
        <f t="shared" si="97"/>
        <v>0</v>
      </c>
      <c r="R66" s="32">
        <f t="shared" si="98"/>
        <v>0</v>
      </c>
    </row>
    <row r="67" spans="1:18" ht="12" customHeight="1">
      <c r="A67" s="42">
        <v>46</v>
      </c>
      <c r="B67" s="19" t="s">
        <v>182</v>
      </c>
      <c r="C67" s="28">
        <f>190.23</f>
        <v>190.23</v>
      </c>
      <c r="D67" s="210">
        <v>1</v>
      </c>
      <c r="E67" s="75"/>
      <c r="F67" s="354"/>
      <c r="G67" s="355"/>
      <c r="H67" s="30">
        <f t="shared" si="93"/>
        <v>0</v>
      </c>
      <c r="I67" s="318">
        <f t="shared" si="94"/>
        <v>0</v>
      </c>
      <c r="J67" s="259"/>
      <c r="K67" s="210">
        <v>1</v>
      </c>
      <c r="L67" s="76"/>
      <c r="M67" s="75"/>
      <c r="N67" s="33">
        <f t="shared" si="95"/>
        <v>0</v>
      </c>
      <c r="O67" s="18">
        <f t="shared" si="96"/>
        <v>0</v>
      </c>
      <c r="P67" s="259"/>
      <c r="Q67" s="36">
        <f t="shared" si="97"/>
        <v>0</v>
      </c>
      <c r="R67" s="32">
        <f t="shared" si="98"/>
        <v>0</v>
      </c>
    </row>
    <row r="68" spans="1:18" ht="12" customHeight="1">
      <c r="A68" s="42">
        <v>47</v>
      </c>
      <c r="B68" s="19" t="s">
        <v>183</v>
      </c>
      <c r="C68" s="28">
        <f>231.73</f>
        <v>231.73</v>
      </c>
      <c r="D68" s="210">
        <v>1</v>
      </c>
      <c r="E68" s="75"/>
      <c r="F68" s="354"/>
      <c r="G68" s="355"/>
      <c r="H68" s="30">
        <f t="shared" si="93"/>
        <v>0</v>
      </c>
      <c r="I68" s="318">
        <f t="shared" si="94"/>
        <v>0</v>
      </c>
      <c r="J68" s="259"/>
      <c r="K68" s="210">
        <v>1</v>
      </c>
      <c r="L68" s="76"/>
      <c r="M68" s="75"/>
      <c r="N68" s="33">
        <f t="shared" si="95"/>
        <v>0</v>
      </c>
      <c r="O68" s="18">
        <f t="shared" si="96"/>
        <v>0</v>
      </c>
      <c r="P68" s="259"/>
      <c r="Q68" s="36">
        <f t="shared" si="97"/>
        <v>0</v>
      </c>
      <c r="R68" s="32">
        <f t="shared" si="98"/>
        <v>0</v>
      </c>
    </row>
    <row r="69" spans="1:18" ht="12" customHeight="1">
      <c r="A69" s="42"/>
      <c r="B69" s="186" t="s">
        <v>69</v>
      </c>
      <c r="C69" s="187"/>
      <c r="D69" s="188"/>
      <c r="E69" s="189"/>
      <c r="F69" s="368"/>
      <c r="G69" s="369"/>
      <c r="H69" s="190"/>
      <c r="I69" s="191"/>
      <c r="J69" s="258"/>
      <c r="K69" s="188"/>
      <c r="L69" s="192"/>
      <c r="M69" s="193"/>
      <c r="N69" s="194"/>
      <c r="O69" s="195"/>
      <c r="P69" s="258"/>
      <c r="Q69" s="196"/>
      <c r="R69" s="197"/>
    </row>
    <row r="70" spans="1:18" ht="12" customHeight="1">
      <c r="A70" s="42">
        <v>48</v>
      </c>
      <c r="B70" s="25" t="s">
        <v>146</v>
      </c>
      <c r="C70" s="28">
        <v>183.95</v>
      </c>
      <c r="D70" s="210">
        <v>1</v>
      </c>
      <c r="E70" s="75"/>
      <c r="F70" s="354"/>
      <c r="G70" s="355"/>
      <c r="H70" s="30">
        <f t="shared" si="92"/>
        <v>0</v>
      </c>
      <c r="I70" s="35">
        <f t="shared" si="81"/>
        <v>0</v>
      </c>
      <c r="J70" s="259"/>
      <c r="K70" s="210">
        <v>1</v>
      </c>
      <c r="L70" s="76"/>
      <c r="M70" s="75"/>
      <c r="N70" s="33">
        <f t="shared" si="82"/>
        <v>0</v>
      </c>
      <c r="O70" s="18">
        <f t="shared" si="83"/>
        <v>0</v>
      </c>
      <c r="P70" s="259"/>
      <c r="Q70" s="36">
        <f t="shared" si="84"/>
        <v>0</v>
      </c>
      <c r="R70" s="32">
        <f t="shared" si="85"/>
        <v>0</v>
      </c>
    </row>
    <row r="71" spans="1:18" ht="12" customHeight="1">
      <c r="A71" s="42">
        <v>49</v>
      </c>
      <c r="B71" s="25" t="s">
        <v>147</v>
      </c>
      <c r="C71" s="28">
        <v>186.21</v>
      </c>
      <c r="D71" s="210">
        <v>1</v>
      </c>
      <c r="E71" s="75"/>
      <c r="F71" s="354"/>
      <c r="G71" s="355"/>
      <c r="H71" s="30">
        <f t="shared" si="92"/>
        <v>0</v>
      </c>
      <c r="I71" s="35">
        <f t="shared" si="81"/>
        <v>0</v>
      </c>
      <c r="J71" s="259"/>
      <c r="K71" s="210">
        <v>1</v>
      </c>
      <c r="L71" s="76"/>
      <c r="M71" s="75"/>
      <c r="N71" s="33">
        <f t="shared" si="82"/>
        <v>0</v>
      </c>
      <c r="O71" s="18">
        <f t="shared" si="83"/>
        <v>0</v>
      </c>
      <c r="P71" s="259"/>
      <c r="Q71" s="36">
        <f t="shared" si="84"/>
        <v>0</v>
      </c>
      <c r="R71" s="32">
        <f t="shared" si="85"/>
        <v>0</v>
      </c>
    </row>
    <row r="72" spans="1:18" ht="12" customHeight="1">
      <c r="A72" s="42"/>
      <c r="B72" s="198" t="s">
        <v>31</v>
      </c>
      <c r="C72" s="199"/>
      <c r="D72" s="200"/>
      <c r="E72" s="201"/>
      <c r="F72" s="356"/>
      <c r="G72" s="357"/>
      <c r="H72" s="202"/>
      <c r="I72" s="203"/>
      <c r="J72" s="259"/>
      <c r="K72" s="200"/>
      <c r="L72" s="204"/>
      <c r="M72" s="205"/>
      <c r="N72" s="206"/>
      <c r="O72" s="207"/>
      <c r="P72" s="259"/>
      <c r="Q72" s="208"/>
      <c r="R72" s="209"/>
    </row>
    <row r="73" spans="1:18" ht="12" customHeight="1">
      <c r="A73" s="42"/>
      <c r="B73" s="211" t="s">
        <v>92</v>
      </c>
      <c r="C73" s="187"/>
      <c r="D73" s="212"/>
      <c r="E73" s="213"/>
      <c r="F73" s="368"/>
      <c r="G73" s="369"/>
      <c r="H73" s="190"/>
      <c r="I73" s="191"/>
      <c r="J73" s="259"/>
      <c r="K73" s="212"/>
      <c r="L73" s="192"/>
      <c r="M73" s="193"/>
      <c r="N73" s="194"/>
      <c r="O73" s="195"/>
      <c r="P73" s="259"/>
      <c r="Q73" s="196"/>
      <c r="R73" s="197"/>
    </row>
    <row r="74" spans="1:18" ht="12" customHeight="1">
      <c r="A74" s="42">
        <v>50</v>
      </c>
      <c r="B74" s="24" t="s">
        <v>70</v>
      </c>
      <c r="C74" s="28">
        <v>33.57</v>
      </c>
      <c r="D74" s="210">
        <v>1</v>
      </c>
      <c r="E74" s="75"/>
      <c r="F74" s="354"/>
      <c r="G74" s="355"/>
      <c r="H74" s="30">
        <f t="shared" si="92"/>
        <v>0</v>
      </c>
      <c r="I74" s="35">
        <f>C74*D74*F74</f>
        <v>0</v>
      </c>
      <c r="J74" s="259"/>
      <c r="K74" s="210">
        <v>1</v>
      </c>
      <c r="L74" s="76"/>
      <c r="M74" s="75"/>
      <c r="N74" s="33">
        <f>C74*K74*L74</f>
        <v>0</v>
      </c>
      <c r="O74" s="18">
        <f>C74*K74*M74</f>
        <v>0</v>
      </c>
      <c r="P74" s="259"/>
      <c r="Q74" s="36">
        <f>H74+N74</f>
        <v>0</v>
      </c>
      <c r="R74" s="32">
        <f>I74+O74</f>
        <v>0</v>
      </c>
    </row>
    <row r="75" spans="1:18" ht="12" customHeight="1">
      <c r="A75" s="42">
        <v>51</v>
      </c>
      <c r="B75" s="24" t="s">
        <v>71</v>
      </c>
      <c r="C75" s="28">
        <v>33.51</v>
      </c>
      <c r="D75" s="210">
        <v>1</v>
      </c>
      <c r="E75" s="75"/>
      <c r="F75" s="354"/>
      <c r="G75" s="355"/>
      <c r="H75" s="30">
        <f t="shared" si="92"/>
        <v>0</v>
      </c>
      <c r="I75" s="35">
        <f t="shared" ref="I75:I95" si="99">C75*D75*F75</f>
        <v>0</v>
      </c>
      <c r="J75" s="259"/>
      <c r="K75" s="210">
        <v>1</v>
      </c>
      <c r="L75" s="76"/>
      <c r="M75" s="75"/>
      <c r="N75" s="33">
        <f t="shared" ref="N75:N95" si="100">C75*K75*L75</f>
        <v>0</v>
      </c>
      <c r="O75" s="18">
        <f t="shared" ref="O75:O95" si="101">C75*K75*M75</f>
        <v>0</v>
      </c>
      <c r="P75" s="259"/>
      <c r="Q75" s="36">
        <f t="shared" ref="Q75:Q95" si="102">H75+N75</f>
        <v>0</v>
      </c>
      <c r="R75" s="32">
        <f t="shared" ref="R75:R95" si="103">I75+O75</f>
        <v>0</v>
      </c>
    </row>
    <row r="76" spans="1:18" ht="12" customHeight="1">
      <c r="A76" s="42">
        <v>52</v>
      </c>
      <c r="B76" s="24" t="s">
        <v>72</v>
      </c>
      <c r="C76" s="28">
        <v>37.46</v>
      </c>
      <c r="D76" s="210">
        <v>1</v>
      </c>
      <c r="E76" s="75"/>
      <c r="F76" s="354"/>
      <c r="G76" s="355"/>
      <c r="H76" s="30">
        <f t="shared" si="92"/>
        <v>0</v>
      </c>
      <c r="I76" s="35">
        <f t="shared" si="99"/>
        <v>0</v>
      </c>
      <c r="J76" s="259"/>
      <c r="K76" s="210">
        <v>1</v>
      </c>
      <c r="L76" s="76"/>
      <c r="M76" s="75"/>
      <c r="N76" s="33">
        <f t="shared" si="100"/>
        <v>0</v>
      </c>
      <c r="O76" s="18">
        <f t="shared" si="101"/>
        <v>0</v>
      </c>
      <c r="P76" s="259"/>
      <c r="Q76" s="36">
        <f t="shared" si="102"/>
        <v>0</v>
      </c>
      <c r="R76" s="32">
        <f t="shared" si="103"/>
        <v>0</v>
      </c>
    </row>
    <row r="77" spans="1:18" ht="12" customHeight="1">
      <c r="A77" s="42">
        <v>53</v>
      </c>
      <c r="B77" s="24" t="s">
        <v>73</v>
      </c>
      <c r="C77" s="28">
        <v>38.67</v>
      </c>
      <c r="D77" s="210">
        <v>1</v>
      </c>
      <c r="E77" s="75"/>
      <c r="F77" s="354"/>
      <c r="G77" s="355"/>
      <c r="H77" s="30">
        <f t="shared" si="92"/>
        <v>0</v>
      </c>
      <c r="I77" s="35">
        <f t="shared" si="99"/>
        <v>0</v>
      </c>
      <c r="J77" s="259"/>
      <c r="K77" s="210">
        <v>1</v>
      </c>
      <c r="L77" s="76"/>
      <c r="M77" s="75"/>
      <c r="N77" s="33">
        <f t="shared" si="100"/>
        <v>0</v>
      </c>
      <c r="O77" s="18">
        <f t="shared" si="101"/>
        <v>0</v>
      </c>
      <c r="P77" s="259"/>
      <c r="Q77" s="36">
        <f t="shared" si="102"/>
        <v>0</v>
      </c>
      <c r="R77" s="32">
        <f t="shared" si="103"/>
        <v>0</v>
      </c>
    </row>
    <row r="78" spans="1:18" ht="12" customHeight="1">
      <c r="A78" s="42">
        <v>54</v>
      </c>
      <c r="B78" s="24" t="s">
        <v>74</v>
      </c>
      <c r="C78" s="28">
        <v>42.47</v>
      </c>
      <c r="D78" s="210">
        <v>1</v>
      </c>
      <c r="E78" s="75"/>
      <c r="F78" s="354"/>
      <c r="G78" s="355"/>
      <c r="H78" s="30">
        <f t="shared" si="92"/>
        <v>0</v>
      </c>
      <c r="I78" s="35">
        <f t="shared" si="99"/>
        <v>0</v>
      </c>
      <c r="J78" s="259"/>
      <c r="K78" s="210">
        <v>1</v>
      </c>
      <c r="L78" s="76"/>
      <c r="M78" s="75"/>
      <c r="N78" s="33">
        <f t="shared" si="100"/>
        <v>0</v>
      </c>
      <c r="O78" s="18">
        <f t="shared" si="101"/>
        <v>0</v>
      </c>
      <c r="P78" s="259"/>
      <c r="Q78" s="36">
        <f t="shared" si="102"/>
        <v>0</v>
      </c>
      <c r="R78" s="32">
        <f t="shared" si="103"/>
        <v>0</v>
      </c>
    </row>
    <row r="79" spans="1:18" ht="12" customHeight="1">
      <c r="A79" s="42">
        <v>55</v>
      </c>
      <c r="B79" s="24" t="s">
        <v>75</v>
      </c>
      <c r="C79" s="28">
        <v>42.46</v>
      </c>
      <c r="D79" s="210">
        <v>1</v>
      </c>
      <c r="E79" s="75"/>
      <c r="F79" s="354"/>
      <c r="G79" s="355"/>
      <c r="H79" s="30">
        <f t="shared" si="92"/>
        <v>0</v>
      </c>
      <c r="I79" s="35">
        <f t="shared" si="99"/>
        <v>0</v>
      </c>
      <c r="J79" s="259"/>
      <c r="K79" s="210">
        <v>1</v>
      </c>
      <c r="L79" s="76"/>
      <c r="M79" s="75"/>
      <c r="N79" s="33">
        <f t="shared" si="100"/>
        <v>0</v>
      </c>
      <c r="O79" s="18">
        <f t="shared" si="101"/>
        <v>0</v>
      </c>
      <c r="P79" s="259"/>
      <c r="Q79" s="36">
        <f t="shared" si="102"/>
        <v>0</v>
      </c>
      <c r="R79" s="32">
        <f t="shared" si="103"/>
        <v>0</v>
      </c>
    </row>
    <row r="80" spans="1:18" ht="12" customHeight="1">
      <c r="A80" s="42">
        <v>56</v>
      </c>
      <c r="B80" s="24" t="s">
        <v>76</v>
      </c>
      <c r="C80" s="28">
        <v>42.47</v>
      </c>
      <c r="D80" s="210">
        <v>1</v>
      </c>
      <c r="E80" s="75"/>
      <c r="F80" s="354"/>
      <c r="G80" s="355"/>
      <c r="H80" s="30">
        <f t="shared" si="92"/>
        <v>0</v>
      </c>
      <c r="I80" s="35">
        <f t="shared" si="99"/>
        <v>0</v>
      </c>
      <c r="J80" s="259"/>
      <c r="K80" s="210">
        <v>1</v>
      </c>
      <c r="L80" s="76"/>
      <c r="M80" s="75"/>
      <c r="N80" s="33">
        <f t="shared" si="100"/>
        <v>0</v>
      </c>
      <c r="O80" s="18">
        <f t="shared" si="101"/>
        <v>0</v>
      </c>
      <c r="P80" s="259"/>
      <c r="Q80" s="36">
        <f t="shared" si="102"/>
        <v>0</v>
      </c>
      <c r="R80" s="32">
        <f t="shared" si="103"/>
        <v>0</v>
      </c>
    </row>
    <row r="81" spans="1:18" ht="12" customHeight="1">
      <c r="A81" s="42">
        <v>57</v>
      </c>
      <c r="B81" s="24" t="s">
        <v>77</v>
      </c>
      <c r="C81" s="28">
        <v>42.51</v>
      </c>
      <c r="D81" s="210">
        <v>1</v>
      </c>
      <c r="E81" s="75"/>
      <c r="F81" s="354"/>
      <c r="G81" s="355"/>
      <c r="H81" s="30">
        <f t="shared" si="92"/>
        <v>0</v>
      </c>
      <c r="I81" s="35">
        <f t="shared" si="99"/>
        <v>0</v>
      </c>
      <c r="J81" s="259"/>
      <c r="K81" s="210">
        <v>1</v>
      </c>
      <c r="L81" s="76"/>
      <c r="M81" s="75"/>
      <c r="N81" s="33">
        <f t="shared" si="100"/>
        <v>0</v>
      </c>
      <c r="O81" s="18">
        <f t="shared" si="101"/>
        <v>0</v>
      </c>
      <c r="P81" s="259"/>
      <c r="Q81" s="36">
        <f t="shared" si="102"/>
        <v>0</v>
      </c>
      <c r="R81" s="32">
        <f t="shared" si="103"/>
        <v>0</v>
      </c>
    </row>
    <row r="82" spans="1:18" ht="12" customHeight="1">
      <c r="A82" s="42">
        <v>58</v>
      </c>
      <c r="B82" s="24" t="s">
        <v>90</v>
      </c>
      <c r="C82" s="28">
        <f>42.47+42.44</f>
        <v>84.91</v>
      </c>
      <c r="D82" s="210">
        <v>1</v>
      </c>
      <c r="E82" s="75"/>
      <c r="F82" s="354"/>
      <c r="G82" s="355"/>
      <c r="H82" s="30">
        <f t="shared" si="92"/>
        <v>0</v>
      </c>
      <c r="I82" s="35">
        <f t="shared" si="99"/>
        <v>0</v>
      </c>
      <c r="J82" s="259"/>
      <c r="K82" s="210">
        <v>1</v>
      </c>
      <c r="L82" s="76"/>
      <c r="M82" s="75"/>
      <c r="N82" s="33">
        <f t="shared" si="100"/>
        <v>0</v>
      </c>
      <c r="O82" s="18">
        <f t="shared" si="101"/>
        <v>0</v>
      </c>
      <c r="P82" s="259"/>
      <c r="Q82" s="36">
        <f t="shared" si="102"/>
        <v>0</v>
      </c>
      <c r="R82" s="32">
        <f t="shared" si="103"/>
        <v>0</v>
      </c>
    </row>
    <row r="83" spans="1:18" ht="12" customHeight="1">
      <c r="A83" s="42">
        <v>59</v>
      </c>
      <c r="B83" s="24" t="s">
        <v>78</v>
      </c>
      <c r="C83" s="28">
        <v>42.45</v>
      </c>
      <c r="D83" s="210">
        <v>1</v>
      </c>
      <c r="E83" s="75"/>
      <c r="F83" s="354"/>
      <c r="G83" s="355"/>
      <c r="H83" s="30">
        <f t="shared" si="92"/>
        <v>0</v>
      </c>
      <c r="I83" s="35">
        <f t="shared" si="99"/>
        <v>0</v>
      </c>
      <c r="J83" s="259"/>
      <c r="K83" s="210">
        <v>1</v>
      </c>
      <c r="L83" s="76"/>
      <c r="M83" s="75"/>
      <c r="N83" s="33">
        <f t="shared" si="100"/>
        <v>0</v>
      </c>
      <c r="O83" s="18">
        <f t="shared" si="101"/>
        <v>0</v>
      </c>
      <c r="P83" s="259"/>
      <c r="Q83" s="36">
        <f t="shared" si="102"/>
        <v>0</v>
      </c>
      <c r="R83" s="32">
        <f t="shared" si="103"/>
        <v>0</v>
      </c>
    </row>
    <row r="84" spans="1:18" ht="12" customHeight="1">
      <c r="A84" s="42">
        <v>60</v>
      </c>
      <c r="B84" s="24" t="s">
        <v>91</v>
      </c>
      <c r="C84" s="28">
        <v>320</v>
      </c>
      <c r="D84" s="210">
        <v>1</v>
      </c>
      <c r="E84" s="75"/>
      <c r="F84" s="354"/>
      <c r="G84" s="355"/>
      <c r="H84" s="30">
        <f t="shared" si="92"/>
        <v>0</v>
      </c>
      <c r="I84" s="35">
        <f t="shared" si="99"/>
        <v>0</v>
      </c>
      <c r="J84" s="259"/>
      <c r="K84" s="210">
        <v>1</v>
      </c>
      <c r="L84" s="76"/>
      <c r="M84" s="75"/>
      <c r="N84" s="33">
        <f t="shared" si="100"/>
        <v>0</v>
      </c>
      <c r="O84" s="18">
        <f t="shared" si="101"/>
        <v>0</v>
      </c>
      <c r="P84" s="259"/>
      <c r="Q84" s="36">
        <f t="shared" si="102"/>
        <v>0</v>
      </c>
      <c r="R84" s="32">
        <f t="shared" si="103"/>
        <v>0</v>
      </c>
    </row>
    <row r="85" spans="1:18" ht="12" customHeight="1">
      <c r="A85" s="42">
        <v>61</v>
      </c>
      <c r="B85" s="24" t="s">
        <v>79</v>
      </c>
      <c r="C85" s="28">
        <v>42.57</v>
      </c>
      <c r="D85" s="210">
        <v>1</v>
      </c>
      <c r="E85" s="75"/>
      <c r="F85" s="354"/>
      <c r="G85" s="355"/>
      <c r="H85" s="30">
        <f t="shared" si="92"/>
        <v>0</v>
      </c>
      <c r="I85" s="35">
        <f t="shared" si="99"/>
        <v>0</v>
      </c>
      <c r="J85" s="259"/>
      <c r="K85" s="210">
        <v>1</v>
      </c>
      <c r="L85" s="76"/>
      <c r="M85" s="75"/>
      <c r="N85" s="33">
        <f t="shared" si="100"/>
        <v>0</v>
      </c>
      <c r="O85" s="18">
        <f t="shared" si="101"/>
        <v>0</v>
      </c>
      <c r="P85" s="259"/>
      <c r="Q85" s="36">
        <f t="shared" si="102"/>
        <v>0</v>
      </c>
      <c r="R85" s="32">
        <f t="shared" si="103"/>
        <v>0</v>
      </c>
    </row>
    <row r="86" spans="1:18" ht="12" customHeight="1">
      <c r="A86" s="42">
        <v>62</v>
      </c>
      <c r="B86" s="24" t="s">
        <v>80</v>
      </c>
      <c r="C86" s="28">
        <v>42.58</v>
      </c>
      <c r="D86" s="210">
        <v>1</v>
      </c>
      <c r="E86" s="75"/>
      <c r="F86" s="354"/>
      <c r="G86" s="355"/>
      <c r="H86" s="30">
        <f t="shared" si="92"/>
        <v>0</v>
      </c>
      <c r="I86" s="35">
        <f t="shared" si="99"/>
        <v>0</v>
      </c>
      <c r="J86" s="259"/>
      <c r="K86" s="210">
        <v>1</v>
      </c>
      <c r="L86" s="76"/>
      <c r="M86" s="75"/>
      <c r="N86" s="33">
        <f t="shared" si="100"/>
        <v>0</v>
      </c>
      <c r="O86" s="18">
        <f t="shared" si="101"/>
        <v>0</v>
      </c>
      <c r="P86" s="259"/>
      <c r="Q86" s="36">
        <f t="shared" si="102"/>
        <v>0</v>
      </c>
      <c r="R86" s="32">
        <f t="shared" si="103"/>
        <v>0</v>
      </c>
    </row>
    <row r="87" spans="1:18" ht="12" customHeight="1">
      <c r="A87" s="42">
        <v>63</v>
      </c>
      <c r="B87" s="24" t="s">
        <v>81</v>
      </c>
      <c r="C87" s="28">
        <v>42.45</v>
      </c>
      <c r="D87" s="210">
        <v>1</v>
      </c>
      <c r="E87" s="75"/>
      <c r="F87" s="354"/>
      <c r="G87" s="355"/>
      <c r="H87" s="30">
        <f t="shared" si="92"/>
        <v>0</v>
      </c>
      <c r="I87" s="35">
        <f t="shared" si="99"/>
        <v>0</v>
      </c>
      <c r="J87" s="259"/>
      <c r="K87" s="210">
        <v>1</v>
      </c>
      <c r="L87" s="76"/>
      <c r="M87" s="75"/>
      <c r="N87" s="33">
        <f t="shared" si="100"/>
        <v>0</v>
      </c>
      <c r="O87" s="18">
        <f t="shared" si="101"/>
        <v>0</v>
      </c>
      <c r="P87" s="259"/>
      <c r="Q87" s="36">
        <f t="shared" si="102"/>
        <v>0</v>
      </c>
      <c r="R87" s="32">
        <f t="shared" si="103"/>
        <v>0</v>
      </c>
    </row>
    <row r="88" spans="1:18" ht="12" customHeight="1">
      <c r="A88" s="42">
        <v>64</v>
      </c>
      <c r="B88" s="24" t="s">
        <v>82</v>
      </c>
      <c r="C88" s="28">
        <v>42.47</v>
      </c>
      <c r="D88" s="210">
        <v>1</v>
      </c>
      <c r="E88" s="75"/>
      <c r="F88" s="354"/>
      <c r="G88" s="355"/>
      <c r="H88" s="30">
        <f t="shared" si="92"/>
        <v>0</v>
      </c>
      <c r="I88" s="35">
        <f t="shared" si="99"/>
        <v>0</v>
      </c>
      <c r="J88" s="259"/>
      <c r="K88" s="210">
        <v>1</v>
      </c>
      <c r="L88" s="76"/>
      <c r="M88" s="75"/>
      <c r="N88" s="33">
        <f t="shared" si="100"/>
        <v>0</v>
      </c>
      <c r="O88" s="18">
        <f t="shared" si="101"/>
        <v>0</v>
      </c>
      <c r="P88" s="259"/>
      <c r="Q88" s="36">
        <f t="shared" si="102"/>
        <v>0</v>
      </c>
      <c r="R88" s="32">
        <f t="shared" si="103"/>
        <v>0</v>
      </c>
    </row>
    <row r="89" spans="1:18" ht="12" customHeight="1">
      <c r="A89" s="42">
        <v>65</v>
      </c>
      <c r="B89" s="24" t="s">
        <v>83</v>
      </c>
      <c r="C89" s="28">
        <v>42.58</v>
      </c>
      <c r="D89" s="210">
        <v>1</v>
      </c>
      <c r="E89" s="75"/>
      <c r="F89" s="354"/>
      <c r="G89" s="355"/>
      <c r="H89" s="30">
        <f t="shared" si="92"/>
        <v>0</v>
      </c>
      <c r="I89" s="35">
        <f t="shared" si="99"/>
        <v>0</v>
      </c>
      <c r="J89" s="259"/>
      <c r="K89" s="210">
        <v>1</v>
      </c>
      <c r="L89" s="76"/>
      <c r="M89" s="75"/>
      <c r="N89" s="33">
        <f t="shared" si="100"/>
        <v>0</v>
      </c>
      <c r="O89" s="18">
        <f t="shared" si="101"/>
        <v>0</v>
      </c>
      <c r="P89" s="259"/>
      <c r="Q89" s="36">
        <f t="shared" si="102"/>
        <v>0</v>
      </c>
      <c r="R89" s="32">
        <f t="shared" si="103"/>
        <v>0</v>
      </c>
    </row>
    <row r="90" spans="1:18" ht="12" customHeight="1">
      <c r="A90" s="42">
        <v>66</v>
      </c>
      <c r="B90" s="24" t="s">
        <v>84</v>
      </c>
      <c r="C90" s="28">
        <v>42.55</v>
      </c>
      <c r="D90" s="210">
        <v>1</v>
      </c>
      <c r="E90" s="75"/>
      <c r="F90" s="354"/>
      <c r="G90" s="355"/>
      <c r="H90" s="30">
        <f t="shared" si="92"/>
        <v>0</v>
      </c>
      <c r="I90" s="35">
        <f t="shared" si="99"/>
        <v>0</v>
      </c>
      <c r="J90" s="259"/>
      <c r="K90" s="210">
        <v>1</v>
      </c>
      <c r="L90" s="76"/>
      <c r="M90" s="75"/>
      <c r="N90" s="33">
        <f t="shared" si="100"/>
        <v>0</v>
      </c>
      <c r="O90" s="18">
        <f t="shared" si="101"/>
        <v>0</v>
      </c>
      <c r="P90" s="259"/>
      <c r="Q90" s="36">
        <f t="shared" si="102"/>
        <v>0</v>
      </c>
      <c r="R90" s="32">
        <f t="shared" si="103"/>
        <v>0</v>
      </c>
    </row>
    <row r="91" spans="1:18" ht="12" customHeight="1">
      <c r="A91" s="42">
        <v>67</v>
      </c>
      <c r="B91" s="24" t="s">
        <v>85</v>
      </c>
      <c r="C91" s="28">
        <v>42.45</v>
      </c>
      <c r="D91" s="210">
        <v>1</v>
      </c>
      <c r="E91" s="75"/>
      <c r="F91" s="354"/>
      <c r="G91" s="355"/>
      <c r="H91" s="30">
        <f t="shared" si="92"/>
        <v>0</v>
      </c>
      <c r="I91" s="35">
        <f t="shared" si="99"/>
        <v>0</v>
      </c>
      <c r="J91" s="259"/>
      <c r="K91" s="210">
        <v>1</v>
      </c>
      <c r="L91" s="76"/>
      <c r="M91" s="75"/>
      <c r="N91" s="33">
        <f t="shared" si="100"/>
        <v>0</v>
      </c>
      <c r="O91" s="18">
        <f t="shared" si="101"/>
        <v>0</v>
      </c>
      <c r="P91" s="259"/>
      <c r="Q91" s="36">
        <f t="shared" si="102"/>
        <v>0</v>
      </c>
      <c r="R91" s="32">
        <f t="shared" si="103"/>
        <v>0</v>
      </c>
    </row>
    <row r="92" spans="1:18" ht="12" customHeight="1">
      <c r="A92" s="42">
        <v>68</v>
      </c>
      <c r="B92" s="24" t="s">
        <v>86</v>
      </c>
      <c r="C92" s="28">
        <v>38.79</v>
      </c>
      <c r="D92" s="210">
        <v>1</v>
      </c>
      <c r="E92" s="75"/>
      <c r="F92" s="354"/>
      <c r="G92" s="355"/>
      <c r="H92" s="30">
        <f t="shared" si="92"/>
        <v>0</v>
      </c>
      <c r="I92" s="35">
        <f t="shared" si="99"/>
        <v>0</v>
      </c>
      <c r="J92" s="259"/>
      <c r="K92" s="210">
        <v>1</v>
      </c>
      <c r="L92" s="76"/>
      <c r="M92" s="75"/>
      <c r="N92" s="33">
        <f t="shared" si="100"/>
        <v>0</v>
      </c>
      <c r="O92" s="18">
        <f t="shared" si="101"/>
        <v>0</v>
      </c>
      <c r="P92" s="259"/>
      <c r="Q92" s="36">
        <f t="shared" si="102"/>
        <v>0</v>
      </c>
      <c r="R92" s="32">
        <f t="shared" si="103"/>
        <v>0</v>
      </c>
    </row>
    <row r="93" spans="1:18" ht="12" customHeight="1">
      <c r="A93" s="42">
        <v>69</v>
      </c>
      <c r="B93" s="24" t="s">
        <v>87</v>
      </c>
      <c r="C93" s="28">
        <v>37.44</v>
      </c>
      <c r="D93" s="210">
        <v>1</v>
      </c>
      <c r="E93" s="75"/>
      <c r="F93" s="354"/>
      <c r="G93" s="355"/>
      <c r="H93" s="30">
        <f t="shared" si="92"/>
        <v>0</v>
      </c>
      <c r="I93" s="35">
        <f t="shared" si="99"/>
        <v>0</v>
      </c>
      <c r="J93" s="259"/>
      <c r="K93" s="210">
        <v>1</v>
      </c>
      <c r="L93" s="76"/>
      <c r="M93" s="75"/>
      <c r="N93" s="33">
        <f t="shared" si="100"/>
        <v>0</v>
      </c>
      <c r="O93" s="18">
        <f t="shared" si="101"/>
        <v>0</v>
      </c>
      <c r="P93" s="259"/>
      <c r="Q93" s="36">
        <f t="shared" si="102"/>
        <v>0</v>
      </c>
      <c r="R93" s="32">
        <f t="shared" si="103"/>
        <v>0</v>
      </c>
    </row>
    <row r="94" spans="1:18" ht="12" customHeight="1">
      <c r="A94" s="42">
        <v>70</v>
      </c>
      <c r="B94" s="24" t="s">
        <v>88</v>
      </c>
      <c r="C94" s="28">
        <v>33.71</v>
      </c>
      <c r="D94" s="210">
        <v>1</v>
      </c>
      <c r="E94" s="75"/>
      <c r="F94" s="354"/>
      <c r="G94" s="355"/>
      <c r="H94" s="30">
        <f t="shared" si="92"/>
        <v>0</v>
      </c>
      <c r="I94" s="35">
        <f t="shared" si="99"/>
        <v>0</v>
      </c>
      <c r="J94" s="259"/>
      <c r="K94" s="210">
        <v>1</v>
      </c>
      <c r="L94" s="76"/>
      <c r="M94" s="75"/>
      <c r="N94" s="33">
        <f t="shared" si="100"/>
        <v>0</v>
      </c>
      <c r="O94" s="18">
        <f t="shared" si="101"/>
        <v>0</v>
      </c>
      <c r="P94" s="259"/>
      <c r="Q94" s="36">
        <f t="shared" si="102"/>
        <v>0</v>
      </c>
      <c r="R94" s="32">
        <f t="shared" si="103"/>
        <v>0</v>
      </c>
    </row>
    <row r="95" spans="1:18" ht="12" customHeight="1">
      <c r="A95" s="42">
        <v>71</v>
      </c>
      <c r="B95" s="24" t="s">
        <v>89</v>
      </c>
      <c r="C95" s="28">
        <v>33.700000000000003</v>
      </c>
      <c r="D95" s="210">
        <v>1</v>
      </c>
      <c r="E95" s="75"/>
      <c r="F95" s="354"/>
      <c r="G95" s="355"/>
      <c r="H95" s="30">
        <f t="shared" si="92"/>
        <v>0</v>
      </c>
      <c r="I95" s="35">
        <f t="shared" si="99"/>
        <v>0</v>
      </c>
      <c r="J95" s="259"/>
      <c r="K95" s="210">
        <v>1</v>
      </c>
      <c r="L95" s="76"/>
      <c r="M95" s="75"/>
      <c r="N95" s="33">
        <f t="shared" si="100"/>
        <v>0</v>
      </c>
      <c r="O95" s="18">
        <f t="shared" si="101"/>
        <v>0</v>
      </c>
      <c r="P95" s="259"/>
      <c r="Q95" s="36">
        <f t="shared" si="102"/>
        <v>0</v>
      </c>
      <c r="R95" s="32">
        <f t="shared" si="103"/>
        <v>0</v>
      </c>
    </row>
    <row r="96" spans="1:18" ht="12" customHeight="1">
      <c r="A96" s="42"/>
      <c r="B96" s="211" t="s">
        <v>93</v>
      </c>
      <c r="C96" s="187"/>
      <c r="D96" s="212"/>
      <c r="E96" s="213"/>
      <c r="F96" s="368"/>
      <c r="G96" s="369"/>
      <c r="H96" s="190">
        <f t="shared" si="92"/>
        <v>0</v>
      </c>
      <c r="I96" s="191"/>
      <c r="J96" s="259"/>
      <c r="K96" s="212"/>
      <c r="L96" s="192"/>
      <c r="M96" s="193"/>
      <c r="N96" s="194"/>
      <c r="O96" s="195"/>
      <c r="P96" s="259"/>
      <c r="Q96" s="196"/>
      <c r="R96" s="197"/>
    </row>
    <row r="97" spans="1:18" ht="12" customHeight="1">
      <c r="A97" s="42">
        <v>72</v>
      </c>
      <c r="B97" s="25" t="s">
        <v>94</v>
      </c>
      <c r="C97" s="28">
        <v>36.65</v>
      </c>
      <c r="D97" s="210">
        <v>1</v>
      </c>
      <c r="E97" s="75"/>
      <c r="F97" s="354"/>
      <c r="G97" s="355"/>
      <c r="H97" s="30">
        <f t="shared" si="92"/>
        <v>0</v>
      </c>
      <c r="I97" s="35">
        <f>C97*D97*F97</f>
        <v>0</v>
      </c>
      <c r="J97" s="259"/>
      <c r="K97" s="210">
        <v>1</v>
      </c>
      <c r="L97" s="76"/>
      <c r="M97" s="75"/>
      <c r="N97" s="33">
        <f t="shared" ref="N97" si="104">C97*K97*L97</f>
        <v>0</v>
      </c>
      <c r="O97" s="18">
        <f t="shared" ref="O97" si="105">C97*K97*M97</f>
        <v>0</v>
      </c>
      <c r="P97" s="259"/>
      <c r="Q97" s="36">
        <f t="shared" ref="Q97" si="106">H97+N97</f>
        <v>0</v>
      </c>
      <c r="R97" s="32">
        <f t="shared" ref="R97" si="107">I97+O97</f>
        <v>0</v>
      </c>
    </row>
    <row r="98" spans="1:18" ht="12" customHeight="1">
      <c r="A98" s="42">
        <v>73</v>
      </c>
      <c r="B98" s="25" t="s">
        <v>95</v>
      </c>
      <c r="C98" s="28">
        <v>36.78</v>
      </c>
      <c r="D98" s="210">
        <v>1</v>
      </c>
      <c r="E98" s="75"/>
      <c r="F98" s="354"/>
      <c r="G98" s="355"/>
      <c r="H98" s="30">
        <f t="shared" si="92"/>
        <v>0</v>
      </c>
      <c r="I98" s="35">
        <f t="shared" ref="I98:I125" si="108">C98*D98*F98</f>
        <v>0</v>
      </c>
      <c r="J98" s="259"/>
      <c r="K98" s="210">
        <v>1</v>
      </c>
      <c r="L98" s="76"/>
      <c r="M98" s="75"/>
      <c r="N98" s="33">
        <f t="shared" ref="N98:N125" si="109">C98*K98*L98</f>
        <v>0</v>
      </c>
      <c r="O98" s="18">
        <f t="shared" ref="O98:O125" si="110">C98*K98*M98</f>
        <v>0</v>
      </c>
      <c r="P98" s="259"/>
      <c r="Q98" s="36">
        <f t="shared" ref="Q98:Q125" si="111">H98+N98</f>
        <v>0</v>
      </c>
      <c r="R98" s="32">
        <f t="shared" ref="R98:R125" si="112">I98+O98</f>
        <v>0</v>
      </c>
    </row>
    <row r="99" spans="1:18" ht="12" customHeight="1">
      <c r="A99" s="42">
        <v>74</v>
      </c>
      <c r="B99" s="25" t="s">
        <v>96</v>
      </c>
      <c r="C99" s="28">
        <v>40.25</v>
      </c>
      <c r="D99" s="210">
        <v>1</v>
      </c>
      <c r="E99" s="75"/>
      <c r="F99" s="354"/>
      <c r="G99" s="355"/>
      <c r="H99" s="30">
        <f t="shared" si="92"/>
        <v>0</v>
      </c>
      <c r="I99" s="35">
        <f t="shared" si="108"/>
        <v>0</v>
      </c>
      <c r="J99" s="259"/>
      <c r="K99" s="210">
        <v>1</v>
      </c>
      <c r="L99" s="76"/>
      <c r="M99" s="75"/>
      <c r="N99" s="33">
        <f t="shared" si="109"/>
        <v>0</v>
      </c>
      <c r="O99" s="18">
        <f t="shared" si="110"/>
        <v>0</v>
      </c>
      <c r="P99" s="259"/>
      <c r="Q99" s="36">
        <f t="shared" si="111"/>
        <v>0</v>
      </c>
      <c r="R99" s="32">
        <f t="shared" si="112"/>
        <v>0</v>
      </c>
    </row>
    <row r="100" spans="1:18" ht="12" customHeight="1">
      <c r="A100" s="42">
        <v>75</v>
      </c>
      <c r="B100" s="25" t="s">
        <v>97</v>
      </c>
      <c r="C100" s="28">
        <v>40.25</v>
      </c>
      <c r="D100" s="210">
        <v>1</v>
      </c>
      <c r="E100" s="75"/>
      <c r="F100" s="354"/>
      <c r="G100" s="355"/>
      <c r="H100" s="30">
        <f t="shared" si="92"/>
        <v>0</v>
      </c>
      <c r="I100" s="35">
        <f t="shared" si="108"/>
        <v>0</v>
      </c>
      <c r="J100" s="259"/>
      <c r="K100" s="210">
        <v>1</v>
      </c>
      <c r="L100" s="76"/>
      <c r="M100" s="75"/>
      <c r="N100" s="33">
        <f t="shared" si="109"/>
        <v>0</v>
      </c>
      <c r="O100" s="18">
        <f t="shared" si="110"/>
        <v>0</v>
      </c>
      <c r="P100" s="259"/>
      <c r="Q100" s="36">
        <f t="shared" si="111"/>
        <v>0</v>
      </c>
      <c r="R100" s="32">
        <f t="shared" si="112"/>
        <v>0</v>
      </c>
    </row>
    <row r="101" spans="1:18" ht="12" customHeight="1">
      <c r="A101" s="42">
        <v>76</v>
      </c>
      <c r="B101" s="25" t="s">
        <v>98</v>
      </c>
      <c r="C101" s="28">
        <v>43.65</v>
      </c>
      <c r="D101" s="210">
        <v>1</v>
      </c>
      <c r="E101" s="75"/>
      <c r="F101" s="354"/>
      <c r="G101" s="355"/>
      <c r="H101" s="30">
        <f t="shared" si="92"/>
        <v>0</v>
      </c>
      <c r="I101" s="35">
        <f t="shared" si="108"/>
        <v>0</v>
      </c>
      <c r="J101" s="259"/>
      <c r="K101" s="210">
        <v>1</v>
      </c>
      <c r="L101" s="76"/>
      <c r="M101" s="75"/>
      <c r="N101" s="33">
        <f t="shared" si="109"/>
        <v>0</v>
      </c>
      <c r="O101" s="18">
        <f t="shared" si="110"/>
        <v>0</v>
      </c>
      <c r="P101" s="259"/>
      <c r="Q101" s="36">
        <f t="shared" si="111"/>
        <v>0</v>
      </c>
      <c r="R101" s="32">
        <f t="shared" si="112"/>
        <v>0</v>
      </c>
    </row>
    <row r="102" spans="1:18" ht="12" customHeight="1">
      <c r="A102" s="42">
        <v>77</v>
      </c>
      <c r="B102" s="25" t="s">
        <v>99</v>
      </c>
      <c r="C102" s="28">
        <v>43.78</v>
      </c>
      <c r="D102" s="210">
        <v>1</v>
      </c>
      <c r="E102" s="75"/>
      <c r="F102" s="354"/>
      <c r="G102" s="355"/>
      <c r="H102" s="30">
        <f t="shared" si="92"/>
        <v>0</v>
      </c>
      <c r="I102" s="35">
        <f t="shared" si="108"/>
        <v>0</v>
      </c>
      <c r="J102" s="259"/>
      <c r="K102" s="210">
        <v>1</v>
      </c>
      <c r="L102" s="76"/>
      <c r="M102" s="75"/>
      <c r="N102" s="33">
        <f t="shared" si="109"/>
        <v>0</v>
      </c>
      <c r="O102" s="18">
        <f>C102*K102*M102</f>
        <v>0</v>
      </c>
      <c r="P102" s="259"/>
      <c r="Q102" s="36">
        <f t="shared" si="111"/>
        <v>0</v>
      </c>
      <c r="R102" s="32">
        <f t="shared" si="112"/>
        <v>0</v>
      </c>
    </row>
    <row r="103" spans="1:18" ht="12" customHeight="1">
      <c r="A103" s="42">
        <v>78</v>
      </c>
      <c r="B103" s="25" t="s">
        <v>100</v>
      </c>
      <c r="C103" s="28">
        <v>43.73</v>
      </c>
      <c r="D103" s="210">
        <v>1</v>
      </c>
      <c r="E103" s="75"/>
      <c r="F103" s="354"/>
      <c r="G103" s="355"/>
      <c r="H103" s="30">
        <f t="shared" si="92"/>
        <v>0</v>
      </c>
      <c r="I103" s="35">
        <f t="shared" si="108"/>
        <v>0</v>
      </c>
      <c r="J103" s="259"/>
      <c r="K103" s="210">
        <v>1</v>
      </c>
      <c r="L103" s="76"/>
      <c r="M103" s="75"/>
      <c r="N103" s="33">
        <f t="shared" si="109"/>
        <v>0</v>
      </c>
      <c r="O103" s="18">
        <f t="shared" si="110"/>
        <v>0</v>
      </c>
      <c r="P103" s="259"/>
      <c r="Q103" s="36">
        <f t="shared" si="111"/>
        <v>0</v>
      </c>
      <c r="R103" s="32">
        <f t="shared" si="112"/>
        <v>0</v>
      </c>
    </row>
    <row r="104" spans="1:18" ht="12" customHeight="1">
      <c r="A104" s="42">
        <v>79</v>
      </c>
      <c r="B104" s="25" t="s">
        <v>101</v>
      </c>
      <c r="C104" s="28">
        <v>43.72</v>
      </c>
      <c r="D104" s="210">
        <v>1</v>
      </c>
      <c r="E104" s="75"/>
      <c r="F104" s="354"/>
      <c r="G104" s="355"/>
      <c r="H104" s="30">
        <f t="shared" si="92"/>
        <v>0</v>
      </c>
      <c r="I104" s="35">
        <f t="shared" si="108"/>
        <v>0</v>
      </c>
      <c r="J104" s="259"/>
      <c r="K104" s="210">
        <v>1</v>
      </c>
      <c r="L104" s="76"/>
      <c r="M104" s="75"/>
      <c r="N104" s="33">
        <f t="shared" si="109"/>
        <v>0</v>
      </c>
      <c r="O104" s="18">
        <f t="shared" si="110"/>
        <v>0</v>
      </c>
      <c r="P104" s="259"/>
      <c r="Q104" s="36">
        <f t="shared" si="111"/>
        <v>0</v>
      </c>
      <c r="R104" s="32">
        <f t="shared" si="112"/>
        <v>0</v>
      </c>
    </row>
    <row r="105" spans="1:18" ht="12" customHeight="1">
      <c r="A105" s="42">
        <v>80</v>
      </c>
      <c r="B105" s="25" t="s">
        <v>102</v>
      </c>
      <c r="C105" s="28">
        <v>43.73</v>
      </c>
      <c r="D105" s="210">
        <v>1</v>
      </c>
      <c r="E105" s="75"/>
      <c r="F105" s="354"/>
      <c r="G105" s="355"/>
      <c r="H105" s="30">
        <f t="shared" si="92"/>
        <v>0</v>
      </c>
      <c r="I105" s="35">
        <f t="shared" si="108"/>
        <v>0</v>
      </c>
      <c r="J105" s="259"/>
      <c r="K105" s="210">
        <v>1</v>
      </c>
      <c r="L105" s="76"/>
      <c r="M105" s="75"/>
      <c r="N105" s="33">
        <f t="shared" si="109"/>
        <v>0</v>
      </c>
      <c r="O105" s="18">
        <f t="shared" si="110"/>
        <v>0</v>
      </c>
      <c r="P105" s="259"/>
      <c r="Q105" s="36">
        <f t="shared" si="111"/>
        <v>0</v>
      </c>
      <c r="R105" s="32">
        <f t="shared" si="112"/>
        <v>0</v>
      </c>
    </row>
    <row r="106" spans="1:18" ht="12" customHeight="1">
      <c r="A106" s="42">
        <v>81</v>
      </c>
      <c r="B106" s="25" t="s">
        <v>103</v>
      </c>
      <c r="C106" s="28">
        <v>43.65</v>
      </c>
      <c r="D106" s="210">
        <v>1</v>
      </c>
      <c r="E106" s="75"/>
      <c r="F106" s="354"/>
      <c r="G106" s="355"/>
      <c r="H106" s="30">
        <f t="shared" si="92"/>
        <v>0</v>
      </c>
      <c r="I106" s="35">
        <f t="shared" si="108"/>
        <v>0</v>
      </c>
      <c r="J106" s="259"/>
      <c r="K106" s="210">
        <v>1</v>
      </c>
      <c r="L106" s="76"/>
      <c r="M106" s="75"/>
      <c r="N106" s="33">
        <f t="shared" si="109"/>
        <v>0</v>
      </c>
      <c r="O106" s="18">
        <f t="shared" si="110"/>
        <v>0</v>
      </c>
      <c r="P106" s="259"/>
      <c r="Q106" s="36">
        <f t="shared" si="111"/>
        <v>0</v>
      </c>
      <c r="R106" s="32">
        <f t="shared" si="112"/>
        <v>0</v>
      </c>
    </row>
    <row r="107" spans="1:18" ht="12" customHeight="1">
      <c r="A107" s="42">
        <v>82</v>
      </c>
      <c r="B107" s="25" t="s">
        <v>104</v>
      </c>
      <c r="C107" s="28">
        <v>43.78</v>
      </c>
      <c r="D107" s="210">
        <v>1</v>
      </c>
      <c r="E107" s="75"/>
      <c r="F107" s="354"/>
      <c r="G107" s="355"/>
      <c r="H107" s="30">
        <f t="shared" si="92"/>
        <v>0</v>
      </c>
      <c r="I107" s="35">
        <f t="shared" si="108"/>
        <v>0</v>
      </c>
      <c r="J107" s="259"/>
      <c r="K107" s="210">
        <v>1</v>
      </c>
      <c r="L107" s="76"/>
      <c r="M107" s="75"/>
      <c r="N107" s="33">
        <f t="shared" si="109"/>
        <v>0</v>
      </c>
      <c r="O107" s="18">
        <f t="shared" si="110"/>
        <v>0</v>
      </c>
      <c r="P107" s="259"/>
      <c r="Q107" s="36">
        <f t="shared" si="111"/>
        <v>0</v>
      </c>
      <c r="R107" s="32">
        <f t="shared" si="112"/>
        <v>0</v>
      </c>
    </row>
    <row r="108" spans="1:18" ht="12" customHeight="1">
      <c r="A108" s="42">
        <v>83</v>
      </c>
      <c r="B108" s="25" t="s">
        <v>105</v>
      </c>
      <c r="C108" s="28">
        <v>43.76</v>
      </c>
      <c r="D108" s="210">
        <v>1</v>
      </c>
      <c r="E108" s="75"/>
      <c r="F108" s="354"/>
      <c r="G108" s="355"/>
      <c r="H108" s="30">
        <f t="shared" si="92"/>
        <v>0</v>
      </c>
      <c r="I108" s="35">
        <f t="shared" si="108"/>
        <v>0</v>
      </c>
      <c r="J108" s="259"/>
      <c r="K108" s="210">
        <v>1</v>
      </c>
      <c r="L108" s="76"/>
      <c r="M108" s="75"/>
      <c r="N108" s="33">
        <f t="shared" si="109"/>
        <v>0</v>
      </c>
      <c r="O108" s="18">
        <f t="shared" si="110"/>
        <v>0</v>
      </c>
      <c r="P108" s="259"/>
      <c r="Q108" s="36">
        <f t="shared" si="111"/>
        <v>0</v>
      </c>
      <c r="R108" s="32">
        <f t="shared" si="112"/>
        <v>0</v>
      </c>
    </row>
    <row r="109" spans="1:18" ht="12" customHeight="1">
      <c r="A109" s="42">
        <v>84</v>
      </c>
      <c r="B109" s="25" t="s">
        <v>106</v>
      </c>
      <c r="C109" s="28">
        <v>43.71</v>
      </c>
      <c r="D109" s="210">
        <v>1</v>
      </c>
      <c r="E109" s="75"/>
      <c r="F109" s="354"/>
      <c r="G109" s="355"/>
      <c r="H109" s="30">
        <f t="shared" si="92"/>
        <v>0</v>
      </c>
      <c r="I109" s="35">
        <f t="shared" si="108"/>
        <v>0</v>
      </c>
      <c r="J109" s="259"/>
      <c r="K109" s="210">
        <v>1</v>
      </c>
      <c r="L109" s="76"/>
      <c r="M109" s="75"/>
      <c r="N109" s="33">
        <f t="shared" si="109"/>
        <v>0</v>
      </c>
      <c r="O109" s="18">
        <f t="shared" si="110"/>
        <v>0</v>
      </c>
      <c r="P109" s="259"/>
      <c r="Q109" s="36">
        <f t="shared" si="111"/>
        <v>0</v>
      </c>
      <c r="R109" s="32">
        <f t="shared" si="112"/>
        <v>0</v>
      </c>
    </row>
    <row r="110" spans="1:18" ht="12" customHeight="1">
      <c r="A110" s="42">
        <v>85</v>
      </c>
      <c r="B110" s="25" t="s">
        <v>107</v>
      </c>
      <c r="C110" s="28">
        <v>43.64</v>
      </c>
      <c r="D110" s="210">
        <v>1</v>
      </c>
      <c r="E110" s="75"/>
      <c r="F110" s="354"/>
      <c r="G110" s="355"/>
      <c r="H110" s="30">
        <f t="shared" si="92"/>
        <v>0</v>
      </c>
      <c r="I110" s="35">
        <f t="shared" si="108"/>
        <v>0</v>
      </c>
      <c r="J110" s="259"/>
      <c r="K110" s="210">
        <v>1</v>
      </c>
      <c r="L110" s="76"/>
      <c r="M110" s="75"/>
      <c r="N110" s="33">
        <f t="shared" si="109"/>
        <v>0</v>
      </c>
      <c r="O110" s="18">
        <f t="shared" si="110"/>
        <v>0</v>
      </c>
      <c r="P110" s="259"/>
      <c r="Q110" s="36">
        <f t="shared" si="111"/>
        <v>0</v>
      </c>
      <c r="R110" s="32">
        <f t="shared" si="112"/>
        <v>0</v>
      </c>
    </row>
    <row r="111" spans="1:18" ht="12" customHeight="1">
      <c r="A111" s="42">
        <v>86</v>
      </c>
      <c r="B111" s="25" t="s">
        <v>118</v>
      </c>
      <c r="C111" s="28">
        <f>43.86+43.76</f>
        <v>87.62</v>
      </c>
      <c r="D111" s="210">
        <v>1</v>
      </c>
      <c r="E111" s="75"/>
      <c r="F111" s="354"/>
      <c r="G111" s="355"/>
      <c r="H111" s="30">
        <f t="shared" si="92"/>
        <v>0</v>
      </c>
      <c r="I111" s="35">
        <f t="shared" si="108"/>
        <v>0</v>
      </c>
      <c r="J111" s="259"/>
      <c r="K111" s="210">
        <v>1</v>
      </c>
      <c r="L111" s="76"/>
      <c r="M111" s="75"/>
      <c r="N111" s="33">
        <f t="shared" si="109"/>
        <v>0</v>
      </c>
      <c r="O111" s="18">
        <f t="shared" si="110"/>
        <v>0</v>
      </c>
      <c r="P111" s="259"/>
      <c r="Q111" s="36">
        <f t="shared" si="111"/>
        <v>0</v>
      </c>
      <c r="R111" s="32">
        <f t="shared" si="112"/>
        <v>0</v>
      </c>
    </row>
    <row r="112" spans="1:18" ht="12" customHeight="1">
      <c r="A112" s="42">
        <v>87</v>
      </c>
      <c r="B112" s="25" t="s">
        <v>108</v>
      </c>
      <c r="C112" s="28">
        <v>43.71</v>
      </c>
      <c r="D112" s="210">
        <v>1</v>
      </c>
      <c r="E112" s="75"/>
      <c r="F112" s="354"/>
      <c r="G112" s="355"/>
      <c r="H112" s="30">
        <f t="shared" si="92"/>
        <v>0</v>
      </c>
      <c r="I112" s="35">
        <f t="shared" si="108"/>
        <v>0</v>
      </c>
      <c r="J112" s="259"/>
      <c r="K112" s="210">
        <v>1</v>
      </c>
      <c r="L112" s="76"/>
      <c r="M112" s="75"/>
      <c r="N112" s="33">
        <f t="shared" si="109"/>
        <v>0</v>
      </c>
      <c r="O112" s="18">
        <f t="shared" si="110"/>
        <v>0</v>
      </c>
      <c r="P112" s="259"/>
      <c r="Q112" s="36">
        <f t="shared" si="111"/>
        <v>0</v>
      </c>
      <c r="R112" s="32">
        <f t="shared" si="112"/>
        <v>0</v>
      </c>
    </row>
    <row r="113" spans="1:18" ht="12" customHeight="1">
      <c r="A113" s="42">
        <v>88</v>
      </c>
      <c r="B113" s="25" t="s">
        <v>109</v>
      </c>
      <c r="C113" s="28">
        <v>43.73</v>
      </c>
      <c r="D113" s="210">
        <v>1</v>
      </c>
      <c r="E113" s="75"/>
      <c r="F113" s="354"/>
      <c r="G113" s="355"/>
      <c r="H113" s="30">
        <f t="shared" si="92"/>
        <v>0</v>
      </c>
      <c r="I113" s="35">
        <f t="shared" si="108"/>
        <v>0</v>
      </c>
      <c r="J113" s="259"/>
      <c r="K113" s="210">
        <v>1</v>
      </c>
      <c r="L113" s="76"/>
      <c r="M113" s="75"/>
      <c r="N113" s="33">
        <f t="shared" si="109"/>
        <v>0</v>
      </c>
      <c r="O113" s="18">
        <f t="shared" si="110"/>
        <v>0</v>
      </c>
      <c r="P113" s="259"/>
      <c r="Q113" s="36">
        <f t="shared" si="111"/>
        <v>0</v>
      </c>
      <c r="R113" s="32">
        <f t="shared" si="112"/>
        <v>0</v>
      </c>
    </row>
    <row r="114" spans="1:18" ht="12" customHeight="1">
      <c r="A114" s="42">
        <v>89</v>
      </c>
      <c r="B114" s="25" t="s">
        <v>110</v>
      </c>
      <c r="C114" s="28">
        <v>43.73</v>
      </c>
      <c r="D114" s="210">
        <v>1</v>
      </c>
      <c r="E114" s="75"/>
      <c r="F114" s="354"/>
      <c r="G114" s="355"/>
      <c r="H114" s="30">
        <f t="shared" si="92"/>
        <v>0</v>
      </c>
      <c r="I114" s="35">
        <f t="shared" si="108"/>
        <v>0</v>
      </c>
      <c r="J114" s="259"/>
      <c r="K114" s="210">
        <v>1</v>
      </c>
      <c r="L114" s="76"/>
      <c r="M114" s="75"/>
      <c r="N114" s="33">
        <f t="shared" si="109"/>
        <v>0</v>
      </c>
      <c r="O114" s="18">
        <f t="shared" si="110"/>
        <v>0</v>
      </c>
      <c r="P114" s="259"/>
      <c r="Q114" s="36">
        <f t="shared" si="111"/>
        <v>0</v>
      </c>
      <c r="R114" s="32">
        <f t="shared" si="112"/>
        <v>0</v>
      </c>
    </row>
    <row r="115" spans="1:18" ht="12" customHeight="1">
      <c r="A115" s="42">
        <v>90</v>
      </c>
      <c r="B115" s="25" t="s">
        <v>111</v>
      </c>
      <c r="C115" s="28">
        <v>43.65</v>
      </c>
      <c r="D115" s="210">
        <v>1</v>
      </c>
      <c r="E115" s="75"/>
      <c r="F115" s="354"/>
      <c r="G115" s="355"/>
      <c r="H115" s="30">
        <f t="shared" si="92"/>
        <v>0</v>
      </c>
      <c r="I115" s="35">
        <f t="shared" si="108"/>
        <v>0</v>
      </c>
      <c r="J115" s="259"/>
      <c r="K115" s="210">
        <v>1</v>
      </c>
      <c r="L115" s="76"/>
      <c r="M115" s="75"/>
      <c r="N115" s="33">
        <f t="shared" si="109"/>
        <v>0</v>
      </c>
      <c r="O115" s="18">
        <f t="shared" si="110"/>
        <v>0</v>
      </c>
      <c r="P115" s="259"/>
      <c r="Q115" s="36">
        <f t="shared" si="111"/>
        <v>0</v>
      </c>
      <c r="R115" s="32">
        <f t="shared" si="112"/>
        <v>0</v>
      </c>
    </row>
    <row r="116" spans="1:18" ht="12" customHeight="1">
      <c r="A116" s="42">
        <v>91</v>
      </c>
      <c r="B116" s="25" t="s">
        <v>112</v>
      </c>
      <c r="C116" s="28">
        <v>43.78</v>
      </c>
      <c r="D116" s="210">
        <v>1</v>
      </c>
      <c r="E116" s="75"/>
      <c r="F116" s="354"/>
      <c r="G116" s="355"/>
      <c r="H116" s="30">
        <f t="shared" si="92"/>
        <v>0</v>
      </c>
      <c r="I116" s="35">
        <f t="shared" si="108"/>
        <v>0</v>
      </c>
      <c r="J116" s="259"/>
      <c r="K116" s="210">
        <v>1</v>
      </c>
      <c r="L116" s="76"/>
      <c r="M116" s="75"/>
      <c r="N116" s="33">
        <f t="shared" si="109"/>
        <v>0</v>
      </c>
      <c r="O116" s="18">
        <f t="shared" si="110"/>
        <v>0</v>
      </c>
      <c r="P116" s="259"/>
      <c r="Q116" s="36">
        <f t="shared" si="111"/>
        <v>0</v>
      </c>
      <c r="R116" s="32">
        <f t="shared" si="112"/>
        <v>0</v>
      </c>
    </row>
    <row r="117" spans="1:18" ht="12" customHeight="1">
      <c r="A117" s="42">
        <v>92</v>
      </c>
      <c r="B117" s="25" t="s">
        <v>113</v>
      </c>
      <c r="C117" s="28">
        <v>43.78</v>
      </c>
      <c r="D117" s="210">
        <v>1</v>
      </c>
      <c r="E117" s="75"/>
      <c r="F117" s="354"/>
      <c r="G117" s="355"/>
      <c r="H117" s="30">
        <f t="shared" si="92"/>
        <v>0</v>
      </c>
      <c r="I117" s="35">
        <f t="shared" si="108"/>
        <v>0</v>
      </c>
      <c r="J117" s="259"/>
      <c r="K117" s="210">
        <v>1</v>
      </c>
      <c r="L117" s="76"/>
      <c r="M117" s="75"/>
      <c r="N117" s="33">
        <f t="shared" si="109"/>
        <v>0</v>
      </c>
      <c r="O117" s="18">
        <f t="shared" si="110"/>
        <v>0</v>
      </c>
      <c r="P117" s="259"/>
      <c r="Q117" s="36">
        <f t="shared" si="111"/>
        <v>0</v>
      </c>
      <c r="R117" s="32">
        <f t="shared" si="112"/>
        <v>0</v>
      </c>
    </row>
    <row r="118" spans="1:18" ht="12" customHeight="1">
      <c r="A118" s="42">
        <v>93</v>
      </c>
      <c r="B118" s="25" t="s">
        <v>114</v>
      </c>
      <c r="C118" s="28">
        <v>43.65</v>
      </c>
      <c r="D118" s="210">
        <v>1</v>
      </c>
      <c r="E118" s="75"/>
      <c r="F118" s="354"/>
      <c r="G118" s="355"/>
      <c r="H118" s="30">
        <f t="shared" si="92"/>
        <v>0</v>
      </c>
      <c r="I118" s="35">
        <f t="shared" si="108"/>
        <v>0</v>
      </c>
      <c r="J118" s="259"/>
      <c r="K118" s="210">
        <v>1</v>
      </c>
      <c r="L118" s="76"/>
      <c r="M118" s="75"/>
      <c r="N118" s="33">
        <f t="shared" si="109"/>
        <v>0</v>
      </c>
      <c r="O118" s="18">
        <f t="shared" si="110"/>
        <v>0</v>
      </c>
      <c r="P118" s="259"/>
      <c r="Q118" s="36">
        <f t="shared" si="111"/>
        <v>0</v>
      </c>
      <c r="R118" s="32">
        <f t="shared" si="112"/>
        <v>0</v>
      </c>
    </row>
    <row r="119" spans="1:18" ht="12" customHeight="1">
      <c r="A119" s="42">
        <v>94</v>
      </c>
      <c r="B119" s="25" t="s">
        <v>115</v>
      </c>
      <c r="C119" s="28">
        <v>43.65</v>
      </c>
      <c r="D119" s="210">
        <v>1</v>
      </c>
      <c r="E119" s="75"/>
      <c r="F119" s="354"/>
      <c r="G119" s="355"/>
      <c r="H119" s="30">
        <f t="shared" si="92"/>
        <v>0</v>
      </c>
      <c r="I119" s="35">
        <f t="shared" si="108"/>
        <v>0</v>
      </c>
      <c r="J119" s="259"/>
      <c r="K119" s="210">
        <v>1</v>
      </c>
      <c r="L119" s="76"/>
      <c r="M119" s="75"/>
      <c r="N119" s="33">
        <f t="shared" si="109"/>
        <v>0</v>
      </c>
      <c r="O119" s="18">
        <f t="shared" si="110"/>
        <v>0</v>
      </c>
      <c r="P119" s="259"/>
      <c r="Q119" s="36">
        <f t="shared" si="111"/>
        <v>0</v>
      </c>
      <c r="R119" s="32">
        <f t="shared" si="112"/>
        <v>0</v>
      </c>
    </row>
    <row r="120" spans="1:18" ht="12" customHeight="1">
      <c r="A120" s="42">
        <v>95</v>
      </c>
      <c r="B120" s="25" t="s">
        <v>116</v>
      </c>
      <c r="C120" s="28">
        <v>43.73</v>
      </c>
      <c r="D120" s="210">
        <v>1</v>
      </c>
      <c r="E120" s="75"/>
      <c r="F120" s="354"/>
      <c r="G120" s="355"/>
      <c r="H120" s="30">
        <f t="shared" si="92"/>
        <v>0</v>
      </c>
      <c r="I120" s="35">
        <f t="shared" si="108"/>
        <v>0</v>
      </c>
      <c r="J120" s="259"/>
      <c r="K120" s="210">
        <v>1</v>
      </c>
      <c r="L120" s="76"/>
      <c r="M120" s="75"/>
      <c r="N120" s="33">
        <f t="shared" si="109"/>
        <v>0</v>
      </c>
      <c r="O120" s="18">
        <f t="shared" si="110"/>
        <v>0</v>
      </c>
      <c r="P120" s="259"/>
      <c r="Q120" s="36">
        <f t="shared" si="111"/>
        <v>0</v>
      </c>
      <c r="R120" s="32">
        <f t="shared" si="112"/>
        <v>0</v>
      </c>
    </row>
    <row r="121" spans="1:18" ht="12" customHeight="1">
      <c r="A121" s="42">
        <v>96</v>
      </c>
      <c r="B121" s="25" t="s">
        <v>117</v>
      </c>
      <c r="C121" s="28">
        <v>43.7</v>
      </c>
      <c r="D121" s="210">
        <v>1</v>
      </c>
      <c r="E121" s="75"/>
      <c r="F121" s="354"/>
      <c r="G121" s="355"/>
      <c r="H121" s="30">
        <f t="shared" si="92"/>
        <v>0</v>
      </c>
      <c r="I121" s="35">
        <f t="shared" si="108"/>
        <v>0</v>
      </c>
      <c r="J121" s="259"/>
      <c r="K121" s="210">
        <v>1</v>
      </c>
      <c r="L121" s="76"/>
      <c r="M121" s="75"/>
      <c r="N121" s="33">
        <f t="shared" si="109"/>
        <v>0</v>
      </c>
      <c r="O121" s="18">
        <f t="shared" si="110"/>
        <v>0</v>
      </c>
      <c r="P121" s="259"/>
      <c r="Q121" s="36">
        <f t="shared" si="111"/>
        <v>0</v>
      </c>
      <c r="R121" s="32">
        <f t="shared" si="112"/>
        <v>0</v>
      </c>
    </row>
    <row r="122" spans="1:18" ht="12" customHeight="1">
      <c r="A122" s="42">
        <v>97</v>
      </c>
      <c r="B122" s="25" t="s">
        <v>119</v>
      </c>
      <c r="C122" s="28">
        <v>40.25</v>
      </c>
      <c r="D122" s="210">
        <v>1</v>
      </c>
      <c r="E122" s="75"/>
      <c r="F122" s="354"/>
      <c r="G122" s="355"/>
      <c r="H122" s="30">
        <f t="shared" si="92"/>
        <v>0</v>
      </c>
      <c r="I122" s="35">
        <f t="shared" si="108"/>
        <v>0</v>
      </c>
      <c r="J122" s="259"/>
      <c r="K122" s="210">
        <v>1</v>
      </c>
      <c r="L122" s="76"/>
      <c r="M122" s="75"/>
      <c r="N122" s="33">
        <f t="shared" si="109"/>
        <v>0</v>
      </c>
      <c r="O122" s="18">
        <f t="shared" si="110"/>
        <v>0</v>
      </c>
      <c r="P122" s="259"/>
      <c r="Q122" s="36">
        <f t="shared" si="111"/>
        <v>0</v>
      </c>
      <c r="R122" s="32">
        <f t="shared" si="112"/>
        <v>0</v>
      </c>
    </row>
    <row r="123" spans="1:18" ht="12" customHeight="1">
      <c r="A123" s="42">
        <v>98</v>
      </c>
      <c r="B123" s="25" t="s">
        <v>120</v>
      </c>
      <c r="C123" s="28">
        <v>40.229999999999997</v>
      </c>
      <c r="D123" s="210">
        <v>1</v>
      </c>
      <c r="E123" s="75"/>
      <c r="F123" s="354"/>
      <c r="G123" s="355"/>
      <c r="H123" s="30">
        <f t="shared" si="92"/>
        <v>0</v>
      </c>
      <c r="I123" s="35">
        <f t="shared" si="108"/>
        <v>0</v>
      </c>
      <c r="J123" s="259"/>
      <c r="K123" s="210">
        <v>1</v>
      </c>
      <c r="L123" s="76"/>
      <c r="M123" s="75"/>
      <c r="N123" s="33">
        <f t="shared" si="109"/>
        <v>0</v>
      </c>
      <c r="O123" s="18">
        <f t="shared" si="110"/>
        <v>0</v>
      </c>
      <c r="P123" s="259"/>
      <c r="Q123" s="36">
        <f t="shared" si="111"/>
        <v>0</v>
      </c>
      <c r="R123" s="32">
        <f t="shared" si="112"/>
        <v>0</v>
      </c>
    </row>
    <row r="124" spans="1:18" ht="12" customHeight="1">
      <c r="A124" s="42">
        <v>99</v>
      </c>
      <c r="B124" s="25" t="s">
        <v>121</v>
      </c>
      <c r="C124" s="28">
        <v>36.78</v>
      </c>
      <c r="D124" s="210">
        <v>1</v>
      </c>
      <c r="E124" s="75"/>
      <c r="F124" s="354"/>
      <c r="G124" s="355"/>
      <c r="H124" s="30">
        <f t="shared" si="92"/>
        <v>0</v>
      </c>
      <c r="I124" s="35">
        <f t="shared" si="108"/>
        <v>0</v>
      </c>
      <c r="J124" s="259"/>
      <c r="K124" s="210">
        <v>1</v>
      </c>
      <c r="L124" s="76"/>
      <c r="M124" s="75"/>
      <c r="N124" s="33">
        <f t="shared" si="109"/>
        <v>0</v>
      </c>
      <c r="O124" s="18">
        <f t="shared" si="110"/>
        <v>0</v>
      </c>
      <c r="P124" s="259"/>
      <c r="Q124" s="36">
        <f t="shared" si="111"/>
        <v>0</v>
      </c>
      <c r="R124" s="32">
        <f t="shared" si="112"/>
        <v>0</v>
      </c>
    </row>
    <row r="125" spans="1:18" ht="12" customHeight="1">
      <c r="A125" s="42">
        <v>100</v>
      </c>
      <c r="B125" s="25" t="s">
        <v>122</v>
      </c>
      <c r="C125" s="27">
        <v>36.65</v>
      </c>
      <c r="D125" s="210">
        <v>1</v>
      </c>
      <c r="E125" s="75"/>
      <c r="F125" s="354"/>
      <c r="G125" s="355"/>
      <c r="H125" s="30">
        <f t="shared" si="92"/>
        <v>0</v>
      </c>
      <c r="I125" s="35">
        <f t="shared" si="108"/>
        <v>0</v>
      </c>
      <c r="J125" s="259"/>
      <c r="K125" s="210">
        <v>1</v>
      </c>
      <c r="L125" s="76"/>
      <c r="M125" s="75"/>
      <c r="N125" s="33">
        <f t="shared" si="109"/>
        <v>0</v>
      </c>
      <c r="O125" s="18">
        <f t="shared" si="110"/>
        <v>0</v>
      </c>
      <c r="P125" s="259"/>
      <c r="Q125" s="36">
        <f t="shared" si="111"/>
        <v>0</v>
      </c>
      <c r="R125" s="32">
        <f t="shared" si="112"/>
        <v>0</v>
      </c>
    </row>
    <row r="126" spans="1:18" ht="12" customHeight="1">
      <c r="A126" s="42"/>
      <c r="B126" s="211" t="s">
        <v>123</v>
      </c>
      <c r="C126" s="187"/>
      <c r="D126" s="212"/>
      <c r="E126" s="213"/>
      <c r="F126" s="368"/>
      <c r="G126" s="369"/>
      <c r="H126" s="190"/>
      <c r="I126" s="191"/>
      <c r="J126" s="259"/>
      <c r="K126" s="212"/>
      <c r="L126" s="192"/>
      <c r="M126" s="193"/>
      <c r="N126" s="194"/>
      <c r="O126" s="195"/>
      <c r="P126" s="259"/>
      <c r="Q126" s="196"/>
      <c r="R126" s="197"/>
    </row>
    <row r="127" spans="1:18" ht="12" customHeight="1">
      <c r="A127" s="42">
        <v>101</v>
      </c>
      <c r="B127" s="19" t="s">
        <v>124</v>
      </c>
      <c r="C127" s="28">
        <f>42.47+42.45+42.48+42.43</f>
        <v>169.83</v>
      </c>
      <c r="D127" s="210">
        <v>1</v>
      </c>
      <c r="E127" s="75"/>
      <c r="F127" s="354"/>
      <c r="G127" s="355"/>
      <c r="H127" s="30">
        <f t="shared" ref="H127:H166" si="113">E127*D127*C127</f>
        <v>0</v>
      </c>
      <c r="I127" s="35">
        <f>C127*D127*F127</f>
        <v>0</v>
      </c>
      <c r="J127" s="259"/>
      <c r="K127" s="210">
        <v>1</v>
      </c>
      <c r="L127" s="76"/>
      <c r="M127" s="75"/>
      <c r="N127" s="33">
        <f t="shared" ref="N127" si="114">C127*K127*L127</f>
        <v>0</v>
      </c>
      <c r="O127" s="18">
        <f t="shared" ref="O127" si="115">C127*K127*M127</f>
        <v>0</v>
      </c>
      <c r="P127" s="259"/>
      <c r="Q127" s="36">
        <f t="shared" ref="Q127" si="116">H127+N127</f>
        <v>0</v>
      </c>
      <c r="R127" s="32">
        <f t="shared" ref="R127" si="117">I127+O127</f>
        <v>0</v>
      </c>
    </row>
    <row r="128" spans="1:18" ht="12" customHeight="1">
      <c r="A128" s="42">
        <v>102</v>
      </c>
      <c r="B128" s="19" t="s">
        <v>125</v>
      </c>
      <c r="C128" s="28">
        <v>42.48</v>
      </c>
      <c r="D128" s="210">
        <v>1</v>
      </c>
      <c r="E128" s="75"/>
      <c r="F128" s="354"/>
      <c r="G128" s="355"/>
      <c r="H128" s="30">
        <f t="shared" ref="H128:H139" si="118">E128*D128*C128</f>
        <v>0</v>
      </c>
      <c r="I128" s="318">
        <f t="shared" ref="I128:I139" si="119">C128*D128*F128</f>
        <v>0</v>
      </c>
      <c r="J128" s="259"/>
      <c r="K128" s="210">
        <v>1</v>
      </c>
      <c r="L128" s="76"/>
      <c r="M128" s="75"/>
      <c r="N128" s="33">
        <f t="shared" ref="N128:N139" si="120">C128*K128*L128</f>
        <v>0</v>
      </c>
      <c r="O128" s="18">
        <f t="shared" ref="O128:O139" si="121">C128*K128*M128</f>
        <v>0</v>
      </c>
      <c r="P128" s="259"/>
      <c r="Q128" s="36">
        <f t="shared" ref="Q128:Q139" si="122">H128+N128</f>
        <v>0</v>
      </c>
      <c r="R128" s="32">
        <f t="shared" ref="R128:R139" si="123">I128+O128</f>
        <v>0</v>
      </c>
    </row>
    <row r="129" spans="1:18" ht="12" customHeight="1">
      <c r="A129" s="42">
        <v>103</v>
      </c>
      <c r="B129" s="19" t="s">
        <v>126</v>
      </c>
      <c r="C129" s="28">
        <v>42.49</v>
      </c>
      <c r="D129" s="210">
        <v>1</v>
      </c>
      <c r="E129" s="75"/>
      <c r="F129" s="354"/>
      <c r="G129" s="355"/>
      <c r="H129" s="30">
        <f t="shared" si="118"/>
        <v>0</v>
      </c>
      <c r="I129" s="318">
        <f t="shared" si="119"/>
        <v>0</v>
      </c>
      <c r="J129" s="259"/>
      <c r="K129" s="210">
        <v>1</v>
      </c>
      <c r="L129" s="76"/>
      <c r="M129" s="75"/>
      <c r="N129" s="33">
        <f t="shared" si="120"/>
        <v>0</v>
      </c>
      <c r="O129" s="18">
        <f t="shared" si="121"/>
        <v>0</v>
      </c>
      <c r="P129" s="259"/>
      <c r="Q129" s="36">
        <f t="shared" si="122"/>
        <v>0</v>
      </c>
      <c r="R129" s="32">
        <f t="shared" si="123"/>
        <v>0</v>
      </c>
    </row>
    <row r="130" spans="1:18" ht="12" customHeight="1">
      <c r="A130" s="42">
        <v>104</v>
      </c>
      <c r="B130" s="19" t="s">
        <v>127</v>
      </c>
      <c r="C130" s="28">
        <v>42.43</v>
      </c>
      <c r="D130" s="210">
        <v>1</v>
      </c>
      <c r="E130" s="75"/>
      <c r="F130" s="354"/>
      <c r="G130" s="355"/>
      <c r="H130" s="30">
        <f t="shared" si="118"/>
        <v>0</v>
      </c>
      <c r="I130" s="318">
        <f t="shared" si="119"/>
        <v>0</v>
      </c>
      <c r="J130" s="259"/>
      <c r="K130" s="210">
        <v>1</v>
      </c>
      <c r="L130" s="76"/>
      <c r="M130" s="75"/>
      <c r="N130" s="33">
        <f t="shared" si="120"/>
        <v>0</v>
      </c>
      <c r="O130" s="18">
        <f t="shared" si="121"/>
        <v>0</v>
      </c>
      <c r="P130" s="259"/>
      <c r="Q130" s="36">
        <f t="shared" si="122"/>
        <v>0</v>
      </c>
      <c r="R130" s="32">
        <f t="shared" si="123"/>
        <v>0</v>
      </c>
    </row>
    <row r="131" spans="1:18" ht="12" customHeight="1">
      <c r="A131" s="42">
        <v>105</v>
      </c>
      <c r="B131" s="19" t="s">
        <v>128</v>
      </c>
      <c r="C131" s="28">
        <v>42.48</v>
      </c>
      <c r="D131" s="210">
        <v>1</v>
      </c>
      <c r="E131" s="75"/>
      <c r="F131" s="354"/>
      <c r="G131" s="355"/>
      <c r="H131" s="30">
        <f t="shared" si="118"/>
        <v>0</v>
      </c>
      <c r="I131" s="318">
        <f t="shared" si="119"/>
        <v>0</v>
      </c>
      <c r="J131" s="259"/>
      <c r="K131" s="210">
        <v>1</v>
      </c>
      <c r="L131" s="76"/>
      <c r="M131" s="75"/>
      <c r="N131" s="33">
        <f t="shared" si="120"/>
        <v>0</v>
      </c>
      <c r="O131" s="18">
        <f t="shared" si="121"/>
        <v>0</v>
      </c>
      <c r="P131" s="259"/>
      <c r="Q131" s="36">
        <f t="shared" si="122"/>
        <v>0</v>
      </c>
      <c r="R131" s="32">
        <f t="shared" si="123"/>
        <v>0</v>
      </c>
    </row>
    <row r="132" spans="1:18" ht="12" customHeight="1">
      <c r="A132" s="42">
        <v>106</v>
      </c>
      <c r="B132" s="19" t="s">
        <v>129</v>
      </c>
      <c r="C132" s="28">
        <v>42.47</v>
      </c>
      <c r="D132" s="210">
        <v>1</v>
      </c>
      <c r="E132" s="75"/>
      <c r="F132" s="354"/>
      <c r="G132" s="355"/>
      <c r="H132" s="30">
        <f t="shared" si="118"/>
        <v>0</v>
      </c>
      <c r="I132" s="318">
        <f t="shared" si="119"/>
        <v>0</v>
      </c>
      <c r="J132" s="259"/>
      <c r="K132" s="210">
        <v>1</v>
      </c>
      <c r="L132" s="76"/>
      <c r="M132" s="75"/>
      <c r="N132" s="33">
        <f t="shared" si="120"/>
        <v>0</v>
      </c>
      <c r="O132" s="18">
        <f t="shared" si="121"/>
        <v>0</v>
      </c>
      <c r="P132" s="259"/>
      <c r="Q132" s="36">
        <f t="shared" si="122"/>
        <v>0</v>
      </c>
      <c r="R132" s="32">
        <f t="shared" si="123"/>
        <v>0</v>
      </c>
    </row>
    <row r="133" spans="1:18" ht="12" customHeight="1">
      <c r="A133" s="42">
        <v>107</v>
      </c>
      <c r="B133" s="19" t="s">
        <v>130</v>
      </c>
      <c r="C133" s="28">
        <v>42.49</v>
      </c>
      <c r="D133" s="210">
        <v>1</v>
      </c>
      <c r="E133" s="75"/>
      <c r="F133" s="354"/>
      <c r="G133" s="355"/>
      <c r="H133" s="30">
        <f t="shared" si="118"/>
        <v>0</v>
      </c>
      <c r="I133" s="318">
        <f t="shared" si="119"/>
        <v>0</v>
      </c>
      <c r="J133" s="259"/>
      <c r="K133" s="210">
        <v>1</v>
      </c>
      <c r="L133" s="76"/>
      <c r="M133" s="75"/>
      <c r="N133" s="33">
        <f t="shared" si="120"/>
        <v>0</v>
      </c>
      <c r="O133" s="18">
        <f t="shared" si="121"/>
        <v>0</v>
      </c>
      <c r="P133" s="259"/>
      <c r="Q133" s="36">
        <f t="shared" si="122"/>
        <v>0</v>
      </c>
      <c r="R133" s="32">
        <f t="shared" si="123"/>
        <v>0</v>
      </c>
    </row>
    <row r="134" spans="1:18" ht="12" customHeight="1">
      <c r="A134" s="42">
        <v>108</v>
      </c>
      <c r="B134" s="19" t="s">
        <v>131</v>
      </c>
      <c r="C134" s="28">
        <v>42.43</v>
      </c>
      <c r="D134" s="210">
        <v>1</v>
      </c>
      <c r="E134" s="75"/>
      <c r="F134" s="354"/>
      <c r="G134" s="355"/>
      <c r="H134" s="30">
        <f t="shared" si="118"/>
        <v>0</v>
      </c>
      <c r="I134" s="318">
        <f t="shared" si="119"/>
        <v>0</v>
      </c>
      <c r="J134" s="259"/>
      <c r="K134" s="210">
        <v>1</v>
      </c>
      <c r="L134" s="76"/>
      <c r="M134" s="75"/>
      <c r="N134" s="33">
        <f t="shared" si="120"/>
        <v>0</v>
      </c>
      <c r="O134" s="18">
        <f t="shared" si="121"/>
        <v>0</v>
      </c>
      <c r="P134" s="259"/>
      <c r="Q134" s="36">
        <f t="shared" si="122"/>
        <v>0</v>
      </c>
      <c r="R134" s="32">
        <f t="shared" si="123"/>
        <v>0</v>
      </c>
    </row>
    <row r="135" spans="1:18" ht="12" customHeight="1">
      <c r="A135" s="42">
        <v>109</v>
      </c>
      <c r="B135" s="19" t="s">
        <v>132</v>
      </c>
      <c r="C135" s="28">
        <v>42.47</v>
      </c>
      <c r="D135" s="210">
        <v>1</v>
      </c>
      <c r="E135" s="75"/>
      <c r="F135" s="354"/>
      <c r="G135" s="355"/>
      <c r="H135" s="30">
        <f t="shared" si="118"/>
        <v>0</v>
      </c>
      <c r="I135" s="318">
        <f t="shared" si="119"/>
        <v>0</v>
      </c>
      <c r="J135" s="259"/>
      <c r="K135" s="210">
        <v>1</v>
      </c>
      <c r="L135" s="76"/>
      <c r="M135" s="75"/>
      <c r="N135" s="33">
        <f t="shared" si="120"/>
        <v>0</v>
      </c>
      <c r="O135" s="18">
        <f t="shared" si="121"/>
        <v>0</v>
      </c>
      <c r="P135" s="259"/>
      <c r="Q135" s="36">
        <f t="shared" si="122"/>
        <v>0</v>
      </c>
      <c r="R135" s="32">
        <f t="shared" si="123"/>
        <v>0</v>
      </c>
    </row>
    <row r="136" spans="1:18" ht="12" customHeight="1">
      <c r="A136" s="42">
        <v>110</v>
      </c>
      <c r="B136" s="19" t="s">
        <v>133</v>
      </c>
      <c r="C136" s="28">
        <v>42.45</v>
      </c>
      <c r="D136" s="210">
        <v>1</v>
      </c>
      <c r="E136" s="75"/>
      <c r="F136" s="354"/>
      <c r="G136" s="355"/>
      <c r="H136" s="30">
        <f t="shared" si="118"/>
        <v>0</v>
      </c>
      <c r="I136" s="318">
        <f t="shared" si="119"/>
        <v>0</v>
      </c>
      <c r="J136" s="259"/>
      <c r="K136" s="210">
        <v>1</v>
      </c>
      <c r="L136" s="76"/>
      <c r="M136" s="75"/>
      <c r="N136" s="33">
        <f t="shared" si="120"/>
        <v>0</v>
      </c>
      <c r="O136" s="18">
        <f t="shared" si="121"/>
        <v>0</v>
      </c>
      <c r="P136" s="259"/>
      <c r="Q136" s="36">
        <f t="shared" si="122"/>
        <v>0</v>
      </c>
      <c r="R136" s="32">
        <f t="shared" si="123"/>
        <v>0</v>
      </c>
    </row>
    <row r="137" spans="1:18" ht="12" customHeight="1">
      <c r="A137" s="42">
        <v>111</v>
      </c>
      <c r="B137" s="19" t="s">
        <v>134</v>
      </c>
      <c r="C137" s="28">
        <v>42.45</v>
      </c>
      <c r="D137" s="210">
        <v>1</v>
      </c>
      <c r="E137" s="75"/>
      <c r="F137" s="354"/>
      <c r="G137" s="355"/>
      <c r="H137" s="30">
        <f t="shared" si="118"/>
        <v>0</v>
      </c>
      <c r="I137" s="318">
        <f t="shared" si="119"/>
        <v>0</v>
      </c>
      <c r="J137" s="259"/>
      <c r="K137" s="210">
        <v>1</v>
      </c>
      <c r="L137" s="76"/>
      <c r="M137" s="75"/>
      <c r="N137" s="33">
        <f t="shared" si="120"/>
        <v>0</v>
      </c>
      <c r="O137" s="18">
        <f t="shared" si="121"/>
        <v>0</v>
      </c>
      <c r="P137" s="259"/>
      <c r="Q137" s="36">
        <f t="shared" si="122"/>
        <v>0</v>
      </c>
      <c r="R137" s="32">
        <f t="shared" si="123"/>
        <v>0</v>
      </c>
    </row>
    <row r="138" spans="1:18" ht="12" customHeight="1">
      <c r="A138" s="42">
        <v>112</v>
      </c>
      <c r="B138" s="19" t="s">
        <v>135</v>
      </c>
      <c r="C138" s="28">
        <v>42.45</v>
      </c>
      <c r="D138" s="210">
        <v>1</v>
      </c>
      <c r="E138" s="75"/>
      <c r="F138" s="354"/>
      <c r="G138" s="355"/>
      <c r="H138" s="30">
        <f t="shared" si="118"/>
        <v>0</v>
      </c>
      <c r="I138" s="318">
        <f t="shared" si="119"/>
        <v>0</v>
      </c>
      <c r="J138" s="259"/>
      <c r="K138" s="210">
        <v>1</v>
      </c>
      <c r="L138" s="76"/>
      <c r="M138" s="75"/>
      <c r="N138" s="33">
        <f t="shared" si="120"/>
        <v>0</v>
      </c>
      <c r="O138" s="18">
        <f t="shared" si="121"/>
        <v>0</v>
      </c>
      <c r="P138" s="259"/>
      <c r="Q138" s="36">
        <f t="shared" si="122"/>
        <v>0</v>
      </c>
      <c r="R138" s="32">
        <f t="shared" si="123"/>
        <v>0</v>
      </c>
    </row>
    <row r="139" spans="1:18" ht="12" customHeight="1">
      <c r="A139" s="42">
        <v>113</v>
      </c>
      <c r="B139" s="19" t="s">
        <v>136</v>
      </c>
      <c r="C139" s="28">
        <v>42.46</v>
      </c>
      <c r="D139" s="210">
        <v>1</v>
      </c>
      <c r="E139" s="75"/>
      <c r="F139" s="354"/>
      <c r="G139" s="355"/>
      <c r="H139" s="30">
        <f t="shared" si="118"/>
        <v>0</v>
      </c>
      <c r="I139" s="318">
        <f t="shared" si="119"/>
        <v>0</v>
      </c>
      <c r="J139" s="259"/>
      <c r="K139" s="210">
        <v>1</v>
      </c>
      <c r="L139" s="76"/>
      <c r="M139" s="75"/>
      <c r="N139" s="33">
        <f t="shared" si="120"/>
        <v>0</v>
      </c>
      <c r="O139" s="18">
        <f t="shared" si="121"/>
        <v>0</v>
      </c>
      <c r="P139" s="259"/>
      <c r="Q139" s="36">
        <f t="shared" si="122"/>
        <v>0</v>
      </c>
      <c r="R139" s="32">
        <f t="shared" si="123"/>
        <v>0</v>
      </c>
    </row>
    <row r="140" spans="1:18" ht="12" customHeight="1">
      <c r="A140" s="42"/>
      <c r="B140" s="211" t="s">
        <v>68</v>
      </c>
      <c r="C140" s="187"/>
      <c r="D140" s="212"/>
      <c r="E140" s="213"/>
      <c r="F140" s="368"/>
      <c r="G140" s="369"/>
      <c r="H140" s="190"/>
      <c r="I140" s="191"/>
      <c r="J140" s="259"/>
      <c r="K140" s="212"/>
      <c r="L140" s="192"/>
      <c r="M140" s="193"/>
      <c r="N140" s="194"/>
      <c r="O140" s="195"/>
      <c r="P140" s="259"/>
      <c r="Q140" s="196"/>
      <c r="R140" s="197"/>
    </row>
    <row r="141" spans="1:18" ht="12" customHeight="1">
      <c r="A141" s="43">
        <v>114</v>
      </c>
      <c r="B141" s="19" t="s">
        <v>154</v>
      </c>
      <c r="C141" s="8">
        <f>1052.43+292.03+291.95+107.22+107.85</f>
        <v>1851.48</v>
      </c>
      <c r="D141" s="210">
        <v>1</v>
      </c>
      <c r="E141" s="75"/>
      <c r="F141" s="354"/>
      <c r="G141" s="355"/>
      <c r="H141" s="30">
        <f t="shared" si="113"/>
        <v>0</v>
      </c>
      <c r="I141" s="35">
        <f t="shared" ref="I141" si="124">C141*D141*F141</f>
        <v>0</v>
      </c>
      <c r="J141" s="259"/>
      <c r="K141" s="210">
        <v>1</v>
      </c>
      <c r="L141" s="76"/>
      <c r="M141" s="75"/>
      <c r="N141" s="33">
        <f t="shared" ref="N141" si="125">C141*K141*L141</f>
        <v>0</v>
      </c>
      <c r="O141" s="18">
        <f t="shared" ref="O141" si="126">C141*K141*M141</f>
        <v>0</v>
      </c>
      <c r="P141" s="259"/>
      <c r="Q141" s="36">
        <f t="shared" ref="Q141" si="127">H141+N141</f>
        <v>0</v>
      </c>
      <c r="R141" s="32">
        <f t="shared" ref="R141" si="128">I141+O141</f>
        <v>0</v>
      </c>
    </row>
    <row r="142" spans="1:18" ht="12" customHeight="1">
      <c r="A142" s="43">
        <v>115</v>
      </c>
      <c r="B142" s="19" t="s">
        <v>155</v>
      </c>
      <c r="C142" s="8">
        <v>1330.77</v>
      </c>
      <c r="D142" s="210">
        <v>1</v>
      </c>
      <c r="E142" s="75"/>
      <c r="F142" s="354"/>
      <c r="G142" s="355"/>
      <c r="H142" s="30">
        <f t="shared" si="113"/>
        <v>0</v>
      </c>
      <c r="I142" s="35">
        <f t="shared" ref="I142" si="129">C142*D142*F142</f>
        <v>0</v>
      </c>
      <c r="J142" s="259"/>
      <c r="K142" s="210">
        <v>1</v>
      </c>
      <c r="L142" s="76"/>
      <c r="M142" s="75"/>
      <c r="N142" s="33">
        <f t="shared" ref="N142" si="130">C142*K142*L142</f>
        <v>0</v>
      </c>
      <c r="O142" s="18">
        <f t="shared" ref="O142" si="131">C142*K142*M142</f>
        <v>0</v>
      </c>
      <c r="P142" s="259"/>
      <c r="Q142" s="36">
        <f t="shared" ref="Q142" si="132">H142+N142</f>
        <v>0</v>
      </c>
      <c r="R142" s="32">
        <f t="shared" ref="R142" si="133">I142+O142</f>
        <v>0</v>
      </c>
    </row>
    <row r="143" spans="1:18" ht="12" customHeight="1">
      <c r="A143" s="43">
        <v>116</v>
      </c>
      <c r="B143" s="19" t="s">
        <v>156</v>
      </c>
      <c r="C143" s="8">
        <f>833.1+152.72+153.79</f>
        <v>1139.6100000000001</v>
      </c>
      <c r="D143" s="210">
        <v>1</v>
      </c>
      <c r="E143" s="75"/>
      <c r="F143" s="354"/>
      <c r="G143" s="355"/>
      <c r="H143" s="30">
        <f t="shared" si="113"/>
        <v>0</v>
      </c>
      <c r="I143" s="35">
        <f t="shared" ref="I143" si="134">C143*D143*F143</f>
        <v>0</v>
      </c>
      <c r="J143" s="259"/>
      <c r="K143" s="210">
        <v>1</v>
      </c>
      <c r="L143" s="76"/>
      <c r="M143" s="75"/>
      <c r="N143" s="33">
        <f t="shared" ref="N143" si="135">C143*K143*L143</f>
        <v>0</v>
      </c>
      <c r="O143" s="18">
        <f t="shared" ref="O143" si="136">C143*K143*M143</f>
        <v>0</v>
      </c>
      <c r="P143" s="259"/>
      <c r="Q143" s="36">
        <f t="shared" ref="Q143" si="137">H143+N143</f>
        <v>0</v>
      </c>
      <c r="R143" s="32">
        <f t="shared" ref="R143" si="138">I143+O143</f>
        <v>0</v>
      </c>
    </row>
    <row r="144" spans="1:18" ht="12" customHeight="1">
      <c r="A144" s="42"/>
      <c r="B144" s="211" t="s">
        <v>69</v>
      </c>
      <c r="C144" s="187"/>
      <c r="D144" s="212"/>
      <c r="E144" s="213"/>
      <c r="F144" s="368"/>
      <c r="G144" s="369"/>
      <c r="H144" s="190"/>
      <c r="I144" s="191"/>
      <c r="J144" s="259"/>
      <c r="K144" s="212"/>
      <c r="L144" s="192"/>
      <c r="M144" s="193"/>
      <c r="N144" s="194"/>
      <c r="O144" s="195"/>
      <c r="P144" s="259"/>
      <c r="Q144" s="196"/>
      <c r="R144" s="197"/>
    </row>
    <row r="145" spans="1:18" ht="12" customHeight="1">
      <c r="A145" s="42">
        <v>117</v>
      </c>
      <c r="B145" s="19" t="s">
        <v>184</v>
      </c>
      <c r="C145" s="16">
        <f>102.32</f>
        <v>102.32</v>
      </c>
      <c r="D145" s="210">
        <v>1</v>
      </c>
      <c r="E145" s="75"/>
      <c r="F145" s="354"/>
      <c r="G145" s="355"/>
      <c r="H145" s="30">
        <f t="shared" si="113"/>
        <v>0</v>
      </c>
      <c r="I145" s="35">
        <f t="shared" ref="I145" si="139">C145*D145*F145</f>
        <v>0</v>
      </c>
      <c r="J145" s="259"/>
      <c r="K145" s="210">
        <v>1</v>
      </c>
      <c r="L145" s="76"/>
      <c r="M145" s="75"/>
      <c r="N145" s="33">
        <f t="shared" ref="N145" si="140">C145*K145*L145</f>
        <v>0</v>
      </c>
      <c r="O145" s="18">
        <f t="shared" ref="O145" si="141">C145*K145*M145</f>
        <v>0</v>
      </c>
      <c r="P145" s="259"/>
      <c r="Q145" s="36">
        <f t="shared" ref="Q145" si="142">H145+N145</f>
        <v>0</v>
      </c>
      <c r="R145" s="32">
        <f t="shared" ref="R145" si="143">I145+O145</f>
        <v>0</v>
      </c>
    </row>
    <row r="146" spans="1:18" ht="12" customHeight="1">
      <c r="A146" s="42">
        <v>118</v>
      </c>
      <c r="B146" s="19" t="s">
        <v>185</v>
      </c>
      <c r="C146" s="16">
        <v>104.73</v>
      </c>
      <c r="D146" s="210">
        <v>1</v>
      </c>
      <c r="E146" s="75"/>
      <c r="F146" s="354"/>
      <c r="G146" s="355"/>
      <c r="H146" s="30">
        <f t="shared" ref="H146:H150" si="144">E146*D146*C146</f>
        <v>0</v>
      </c>
      <c r="I146" s="318">
        <f t="shared" ref="I146:I150" si="145">C146*D146*F146</f>
        <v>0</v>
      </c>
      <c r="J146" s="259"/>
      <c r="K146" s="210">
        <v>1</v>
      </c>
      <c r="L146" s="76"/>
      <c r="M146" s="75"/>
      <c r="N146" s="33">
        <f t="shared" ref="N146:N150" si="146">C146*K146*L146</f>
        <v>0</v>
      </c>
      <c r="O146" s="18">
        <f t="shared" ref="O146:O150" si="147">C146*K146*M146</f>
        <v>0</v>
      </c>
      <c r="P146" s="259"/>
      <c r="Q146" s="36">
        <f t="shared" ref="Q146:Q150" si="148">H146+N146</f>
        <v>0</v>
      </c>
      <c r="R146" s="32">
        <f t="shared" ref="R146:R150" si="149">I146+O146</f>
        <v>0</v>
      </c>
    </row>
    <row r="147" spans="1:18" ht="12" customHeight="1">
      <c r="A147" s="42">
        <v>119</v>
      </c>
      <c r="B147" s="19" t="s">
        <v>186</v>
      </c>
      <c r="C147" s="16">
        <f>31.85+28.54+5.99</f>
        <v>66.38</v>
      </c>
      <c r="D147" s="210">
        <v>1</v>
      </c>
      <c r="E147" s="75"/>
      <c r="F147" s="354"/>
      <c r="G147" s="355"/>
      <c r="H147" s="30">
        <f t="shared" si="144"/>
        <v>0</v>
      </c>
      <c r="I147" s="318">
        <f t="shared" si="145"/>
        <v>0</v>
      </c>
      <c r="J147" s="259"/>
      <c r="K147" s="210">
        <v>1</v>
      </c>
      <c r="L147" s="76"/>
      <c r="M147" s="75"/>
      <c r="N147" s="33">
        <f t="shared" si="146"/>
        <v>0</v>
      </c>
      <c r="O147" s="18">
        <f t="shared" si="147"/>
        <v>0</v>
      </c>
      <c r="P147" s="259"/>
      <c r="Q147" s="36">
        <f t="shared" si="148"/>
        <v>0</v>
      </c>
      <c r="R147" s="32">
        <f t="shared" si="149"/>
        <v>0</v>
      </c>
    </row>
    <row r="148" spans="1:18" ht="12" customHeight="1">
      <c r="A148" s="42">
        <v>120</v>
      </c>
      <c r="B148" s="19" t="s">
        <v>187</v>
      </c>
      <c r="C148" s="16">
        <f>32.63+29.29+5.99</f>
        <v>67.91</v>
      </c>
      <c r="D148" s="210">
        <v>1</v>
      </c>
      <c r="E148" s="75"/>
      <c r="F148" s="354"/>
      <c r="G148" s="355"/>
      <c r="H148" s="30">
        <f t="shared" si="144"/>
        <v>0</v>
      </c>
      <c r="I148" s="318">
        <f t="shared" si="145"/>
        <v>0</v>
      </c>
      <c r="J148" s="259"/>
      <c r="K148" s="210">
        <v>1</v>
      </c>
      <c r="L148" s="76"/>
      <c r="M148" s="75"/>
      <c r="N148" s="33">
        <f t="shared" si="146"/>
        <v>0</v>
      </c>
      <c r="O148" s="18">
        <f t="shared" si="147"/>
        <v>0</v>
      </c>
      <c r="P148" s="259"/>
      <c r="Q148" s="36">
        <f t="shared" si="148"/>
        <v>0</v>
      </c>
      <c r="R148" s="32">
        <f t="shared" si="149"/>
        <v>0</v>
      </c>
    </row>
    <row r="149" spans="1:18" ht="12" customHeight="1">
      <c r="A149" s="42">
        <v>121</v>
      </c>
      <c r="B149" s="19" t="s">
        <v>188</v>
      </c>
      <c r="C149" s="8">
        <v>63.67</v>
      </c>
      <c r="D149" s="210">
        <v>1</v>
      </c>
      <c r="E149" s="75"/>
      <c r="F149" s="354"/>
      <c r="G149" s="355"/>
      <c r="H149" s="30">
        <f t="shared" si="144"/>
        <v>0</v>
      </c>
      <c r="I149" s="318">
        <f t="shared" si="145"/>
        <v>0</v>
      </c>
      <c r="J149" s="259"/>
      <c r="K149" s="210">
        <v>1</v>
      </c>
      <c r="L149" s="76"/>
      <c r="M149" s="75"/>
      <c r="N149" s="33">
        <f t="shared" si="146"/>
        <v>0</v>
      </c>
      <c r="O149" s="18">
        <f t="shared" si="147"/>
        <v>0</v>
      </c>
      <c r="P149" s="259"/>
      <c r="Q149" s="36">
        <f t="shared" si="148"/>
        <v>0</v>
      </c>
      <c r="R149" s="32">
        <f t="shared" si="149"/>
        <v>0</v>
      </c>
    </row>
    <row r="150" spans="1:18" ht="12" customHeight="1">
      <c r="A150" s="42">
        <v>122</v>
      </c>
      <c r="B150" s="19" t="s">
        <v>189</v>
      </c>
      <c r="C150" s="29">
        <v>65.84</v>
      </c>
      <c r="D150" s="210">
        <v>1</v>
      </c>
      <c r="E150" s="75"/>
      <c r="F150" s="354"/>
      <c r="G150" s="355"/>
      <c r="H150" s="30">
        <f t="shared" si="144"/>
        <v>0</v>
      </c>
      <c r="I150" s="318">
        <f t="shared" si="145"/>
        <v>0</v>
      </c>
      <c r="J150" s="259"/>
      <c r="K150" s="210">
        <v>1</v>
      </c>
      <c r="L150" s="76"/>
      <c r="M150" s="75"/>
      <c r="N150" s="33">
        <f t="shared" si="146"/>
        <v>0</v>
      </c>
      <c r="O150" s="18">
        <f t="shared" si="147"/>
        <v>0</v>
      </c>
      <c r="P150" s="259"/>
      <c r="Q150" s="36">
        <f t="shared" si="148"/>
        <v>0</v>
      </c>
      <c r="R150" s="32">
        <f t="shared" si="149"/>
        <v>0</v>
      </c>
    </row>
    <row r="151" spans="1:18" ht="12" customHeight="1">
      <c r="A151" s="42"/>
      <c r="B151" s="214" t="s">
        <v>41</v>
      </c>
      <c r="C151" s="199"/>
      <c r="D151" s="215"/>
      <c r="E151" s="216"/>
      <c r="F151" s="356"/>
      <c r="G151" s="357"/>
      <c r="H151" s="202"/>
      <c r="I151" s="203"/>
      <c r="J151" s="258"/>
      <c r="K151" s="215"/>
      <c r="L151" s="204"/>
      <c r="M151" s="205"/>
      <c r="N151" s="206"/>
      <c r="O151" s="207"/>
      <c r="P151" s="258"/>
      <c r="Q151" s="208"/>
      <c r="R151" s="209"/>
    </row>
    <row r="152" spans="1:18" ht="12" customHeight="1">
      <c r="A152" s="42">
        <v>123</v>
      </c>
      <c r="B152" s="22" t="s">
        <v>15</v>
      </c>
      <c r="C152" s="27">
        <v>266.91000000000003</v>
      </c>
      <c r="D152" s="210">
        <v>1</v>
      </c>
      <c r="E152" s="75"/>
      <c r="F152" s="354"/>
      <c r="G152" s="355"/>
      <c r="H152" s="30">
        <f t="shared" si="113"/>
        <v>0</v>
      </c>
      <c r="I152" s="35">
        <f>C152*D152*F152</f>
        <v>0</v>
      </c>
      <c r="J152" s="259"/>
      <c r="K152" s="210">
        <v>1</v>
      </c>
      <c r="L152" s="76"/>
      <c r="M152" s="75"/>
      <c r="N152" s="33">
        <f>C152*K152*L152</f>
        <v>0</v>
      </c>
      <c r="O152" s="18">
        <f t="shared" ref="O152" si="150">C152*K152*M152</f>
        <v>0</v>
      </c>
      <c r="P152" s="259"/>
      <c r="Q152" s="36">
        <f t="shared" ref="Q152" si="151">H152+N152</f>
        <v>0</v>
      </c>
      <c r="R152" s="32">
        <f t="shared" ref="R152" si="152">I152+O152</f>
        <v>0</v>
      </c>
    </row>
    <row r="153" spans="1:18" ht="12" customHeight="1">
      <c r="A153" s="42">
        <v>124</v>
      </c>
      <c r="B153" s="20" t="s">
        <v>42</v>
      </c>
      <c r="C153" s="16">
        <v>933.69</v>
      </c>
      <c r="D153" s="210">
        <v>1</v>
      </c>
      <c r="E153" s="75"/>
      <c r="F153" s="354"/>
      <c r="G153" s="355"/>
      <c r="H153" s="30">
        <f t="shared" ref="H153:H156" si="153">E153*D153*C153</f>
        <v>0</v>
      </c>
      <c r="I153" s="318">
        <f t="shared" ref="I153:I156" si="154">C153*D153*F153</f>
        <v>0</v>
      </c>
      <c r="J153" s="259"/>
      <c r="K153" s="210">
        <v>1</v>
      </c>
      <c r="L153" s="76"/>
      <c r="M153" s="75"/>
      <c r="N153" s="33">
        <f t="shared" ref="N153:N156" si="155">C153*K153*L153</f>
        <v>0</v>
      </c>
      <c r="O153" s="18">
        <f t="shared" ref="O153:O156" si="156">C153*K153*M153</f>
        <v>0</v>
      </c>
      <c r="P153" s="259"/>
      <c r="Q153" s="36">
        <f t="shared" ref="Q153:Q156" si="157">H153+N153</f>
        <v>0</v>
      </c>
      <c r="R153" s="32">
        <f t="shared" ref="R153:R156" si="158">I153+O153</f>
        <v>0</v>
      </c>
    </row>
    <row r="154" spans="1:18" ht="12" customHeight="1">
      <c r="A154" s="42">
        <v>125</v>
      </c>
      <c r="B154" s="19" t="s">
        <v>149</v>
      </c>
      <c r="C154" s="16">
        <v>206.7</v>
      </c>
      <c r="D154" s="210">
        <v>1</v>
      </c>
      <c r="E154" s="75"/>
      <c r="F154" s="354"/>
      <c r="G154" s="355"/>
      <c r="H154" s="30">
        <f t="shared" si="153"/>
        <v>0</v>
      </c>
      <c r="I154" s="318">
        <f t="shared" si="154"/>
        <v>0</v>
      </c>
      <c r="J154" s="259"/>
      <c r="K154" s="210">
        <v>1</v>
      </c>
      <c r="L154" s="76"/>
      <c r="M154" s="75"/>
      <c r="N154" s="33">
        <f t="shared" si="155"/>
        <v>0</v>
      </c>
      <c r="O154" s="18">
        <f t="shared" si="156"/>
        <v>0</v>
      </c>
      <c r="P154" s="259"/>
      <c r="Q154" s="36">
        <f t="shared" si="157"/>
        <v>0</v>
      </c>
      <c r="R154" s="32">
        <f t="shared" si="158"/>
        <v>0</v>
      </c>
    </row>
    <row r="155" spans="1:18" ht="12" customHeight="1">
      <c r="A155" s="42">
        <v>126</v>
      </c>
      <c r="B155" s="19" t="s">
        <v>150</v>
      </c>
      <c r="C155" s="16">
        <v>19.97</v>
      </c>
      <c r="D155" s="210">
        <v>1</v>
      </c>
      <c r="E155" s="75"/>
      <c r="F155" s="354"/>
      <c r="G155" s="355"/>
      <c r="H155" s="30">
        <f t="shared" si="153"/>
        <v>0</v>
      </c>
      <c r="I155" s="318">
        <f t="shared" si="154"/>
        <v>0</v>
      </c>
      <c r="J155" s="259"/>
      <c r="K155" s="210">
        <v>1</v>
      </c>
      <c r="L155" s="76"/>
      <c r="M155" s="75"/>
      <c r="N155" s="33">
        <f t="shared" si="155"/>
        <v>0</v>
      </c>
      <c r="O155" s="18">
        <f t="shared" si="156"/>
        <v>0</v>
      </c>
      <c r="P155" s="259"/>
      <c r="Q155" s="36">
        <f t="shared" si="157"/>
        <v>0</v>
      </c>
      <c r="R155" s="32">
        <f t="shared" si="158"/>
        <v>0</v>
      </c>
    </row>
    <row r="156" spans="1:18" ht="12" customHeight="1">
      <c r="A156" s="42">
        <v>127</v>
      </c>
      <c r="B156" s="19" t="s">
        <v>151</v>
      </c>
      <c r="C156" s="16">
        <f>9.97+9.89</f>
        <v>19.86</v>
      </c>
      <c r="D156" s="210">
        <v>1</v>
      </c>
      <c r="E156" s="75"/>
      <c r="F156" s="354"/>
      <c r="G156" s="355"/>
      <c r="H156" s="30">
        <f t="shared" si="153"/>
        <v>0</v>
      </c>
      <c r="I156" s="318">
        <f t="shared" si="154"/>
        <v>0</v>
      </c>
      <c r="J156" s="259"/>
      <c r="K156" s="210">
        <v>1</v>
      </c>
      <c r="L156" s="76"/>
      <c r="M156" s="75"/>
      <c r="N156" s="33">
        <f t="shared" si="155"/>
        <v>0</v>
      </c>
      <c r="O156" s="18">
        <f t="shared" si="156"/>
        <v>0</v>
      </c>
      <c r="P156" s="259"/>
      <c r="Q156" s="36">
        <f t="shared" si="157"/>
        <v>0</v>
      </c>
      <c r="R156" s="32">
        <f t="shared" si="158"/>
        <v>0</v>
      </c>
    </row>
    <row r="157" spans="1:18" ht="12" customHeight="1">
      <c r="A157" s="42"/>
      <c r="B157" s="214" t="s">
        <v>168</v>
      </c>
      <c r="C157" s="199"/>
      <c r="D157" s="215"/>
      <c r="E157" s="216"/>
      <c r="F157" s="356"/>
      <c r="G157" s="357"/>
      <c r="H157" s="202"/>
      <c r="I157" s="203"/>
      <c r="J157" s="258"/>
      <c r="K157" s="215"/>
      <c r="L157" s="204"/>
      <c r="M157" s="205"/>
      <c r="N157" s="206"/>
      <c r="O157" s="207"/>
      <c r="P157" s="258"/>
      <c r="Q157" s="208"/>
      <c r="R157" s="209"/>
    </row>
    <row r="158" spans="1:18" ht="12" customHeight="1">
      <c r="A158" s="42">
        <v>128</v>
      </c>
      <c r="B158" s="20" t="s">
        <v>272</v>
      </c>
      <c r="C158" s="16">
        <v>78.03</v>
      </c>
      <c r="D158" s="210">
        <v>1</v>
      </c>
      <c r="E158" s="75"/>
      <c r="F158" s="354"/>
      <c r="G158" s="355"/>
      <c r="H158" s="30">
        <f t="shared" si="113"/>
        <v>0</v>
      </c>
      <c r="I158" s="35">
        <f t="shared" ref="I158" si="159">C158*D158*F158</f>
        <v>0</v>
      </c>
      <c r="J158" s="259"/>
      <c r="K158" s="210">
        <v>1</v>
      </c>
      <c r="L158" s="76"/>
      <c r="M158" s="75"/>
      <c r="N158" s="33">
        <f t="shared" ref="N158" si="160">C158*K158*L158</f>
        <v>0</v>
      </c>
      <c r="O158" s="18">
        <f t="shared" ref="O158" si="161">C158*K158*M158</f>
        <v>0</v>
      </c>
      <c r="P158" s="259"/>
      <c r="Q158" s="36">
        <f t="shared" ref="Q158" si="162">H158+N158</f>
        <v>0</v>
      </c>
      <c r="R158" s="32">
        <f t="shared" ref="R158" si="163">I158+O158</f>
        <v>0</v>
      </c>
    </row>
    <row r="159" spans="1:18" ht="12" customHeight="1">
      <c r="A159" s="42">
        <v>129</v>
      </c>
      <c r="B159" s="20" t="s">
        <v>271</v>
      </c>
      <c r="C159" s="16">
        <v>62.08</v>
      </c>
      <c r="D159" s="210">
        <v>1</v>
      </c>
      <c r="E159" s="75"/>
      <c r="F159" s="354"/>
      <c r="G159" s="355"/>
      <c r="H159" s="30">
        <f t="shared" si="113"/>
        <v>0</v>
      </c>
      <c r="I159" s="35">
        <f>C159*D159*F159</f>
        <v>0</v>
      </c>
      <c r="J159" s="259"/>
      <c r="K159" s="210">
        <v>1</v>
      </c>
      <c r="L159" s="76"/>
      <c r="M159" s="75"/>
      <c r="N159" s="33">
        <f>C159*K159*L159</f>
        <v>0</v>
      </c>
      <c r="O159" s="18">
        <f>C159*K159*M159</f>
        <v>0</v>
      </c>
      <c r="P159" s="259"/>
      <c r="Q159" s="36">
        <f t="shared" ref="Q159" si="164">H159+N159</f>
        <v>0</v>
      </c>
      <c r="R159" s="32">
        <f t="shared" ref="R159" si="165">I159+O159</f>
        <v>0</v>
      </c>
    </row>
    <row r="160" spans="1:18" ht="12" customHeight="1">
      <c r="A160" s="42"/>
      <c r="B160" s="214" t="s">
        <v>169</v>
      </c>
      <c r="C160" s="199"/>
      <c r="D160" s="215"/>
      <c r="E160" s="216"/>
      <c r="F160" s="356"/>
      <c r="G160" s="357"/>
      <c r="H160" s="202"/>
      <c r="I160" s="203"/>
      <c r="J160" s="258"/>
      <c r="K160" s="215"/>
      <c r="L160" s="204"/>
      <c r="M160" s="205"/>
      <c r="N160" s="206"/>
      <c r="O160" s="207"/>
      <c r="P160" s="258"/>
      <c r="Q160" s="208"/>
      <c r="R160" s="209"/>
    </row>
    <row r="161" spans="1:18" ht="12" customHeight="1">
      <c r="A161" s="42">
        <v>130</v>
      </c>
      <c r="B161" s="20" t="s">
        <v>152</v>
      </c>
      <c r="C161" s="27">
        <f>713.74-C162</f>
        <v>694.03</v>
      </c>
      <c r="D161" s="210">
        <v>1</v>
      </c>
      <c r="E161" s="75"/>
      <c r="F161" s="354"/>
      <c r="G161" s="355"/>
      <c r="H161" s="30">
        <f t="shared" si="113"/>
        <v>0</v>
      </c>
      <c r="I161" s="35">
        <f>C161*D161*F161</f>
        <v>0</v>
      </c>
      <c r="J161" s="259"/>
      <c r="K161" s="210">
        <v>1</v>
      </c>
      <c r="L161" s="76"/>
      <c r="M161" s="75"/>
      <c r="N161" s="33">
        <f>C161*K161*L161</f>
        <v>0</v>
      </c>
      <c r="O161" s="18">
        <f>C161*K161*M161</f>
        <v>0</v>
      </c>
      <c r="P161" s="259"/>
      <c r="Q161" s="36">
        <f t="shared" ref="Q161" si="166">H161+N161</f>
        <v>0</v>
      </c>
      <c r="R161" s="32">
        <f t="shared" ref="R161" si="167">I161+O161</f>
        <v>0</v>
      </c>
    </row>
    <row r="162" spans="1:18" ht="12" customHeight="1">
      <c r="A162" s="42">
        <v>131</v>
      </c>
      <c r="B162" s="20" t="s">
        <v>153</v>
      </c>
      <c r="C162" s="27">
        <f>19.71</f>
        <v>19.71</v>
      </c>
      <c r="D162" s="210">
        <v>1</v>
      </c>
      <c r="E162" s="75"/>
      <c r="F162" s="354"/>
      <c r="G162" s="355"/>
      <c r="H162" s="30">
        <f t="shared" si="113"/>
        <v>0</v>
      </c>
      <c r="I162" s="35">
        <f t="shared" ref="I162" si="168">C162*D162*F162</f>
        <v>0</v>
      </c>
      <c r="J162" s="259"/>
      <c r="K162" s="210">
        <v>1</v>
      </c>
      <c r="L162" s="76"/>
      <c r="M162" s="75"/>
      <c r="N162" s="33">
        <f>C162*K162*L162</f>
        <v>0</v>
      </c>
      <c r="O162" s="18">
        <f>C162*K162*M162</f>
        <v>0</v>
      </c>
      <c r="P162" s="259"/>
      <c r="Q162" s="36">
        <f t="shared" ref="Q162" si="169">H162+N162</f>
        <v>0</v>
      </c>
      <c r="R162" s="32">
        <f t="shared" ref="R162" si="170">I162+O162</f>
        <v>0</v>
      </c>
    </row>
    <row r="163" spans="1:18" ht="12" customHeight="1">
      <c r="A163" s="42"/>
      <c r="B163" s="214" t="s">
        <v>157</v>
      </c>
      <c r="C163" s="199"/>
      <c r="D163" s="215"/>
      <c r="E163" s="216"/>
      <c r="F163" s="356"/>
      <c r="G163" s="357"/>
      <c r="H163" s="202"/>
      <c r="I163" s="203"/>
      <c r="J163" s="258"/>
      <c r="K163" s="215"/>
      <c r="L163" s="204"/>
      <c r="M163" s="205"/>
      <c r="N163" s="206"/>
      <c r="O163" s="207"/>
      <c r="P163" s="258"/>
      <c r="Q163" s="208"/>
      <c r="R163" s="209"/>
    </row>
    <row r="164" spans="1:18">
      <c r="A164" s="42">
        <v>132</v>
      </c>
      <c r="B164" s="20" t="s">
        <v>158</v>
      </c>
      <c r="C164" s="27">
        <v>162.08000000000001</v>
      </c>
      <c r="D164" s="210">
        <v>1</v>
      </c>
      <c r="E164" s="75"/>
      <c r="F164" s="354"/>
      <c r="G164" s="355"/>
      <c r="H164" s="30">
        <f t="shared" si="113"/>
        <v>0</v>
      </c>
      <c r="I164" s="73">
        <f>C164*D164*F164</f>
        <v>0</v>
      </c>
      <c r="J164" s="259"/>
      <c r="K164" s="210">
        <v>1</v>
      </c>
      <c r="L164" s="76"/>
      <c r="M164" s="75"/>
      <c r="N164" s="33">
        <f>C164*K164*L164</f>
        <v>0</v>
      </c>
      <c r="O164" s="18">
        <f>C164*K164*M164</f>
        <v>0</v>
      </c>
      <c r="P164" s="259"/>
      <c r="Q164" s="36">
        <f t="shared" ref="Q164" si="171">H164+N164</f>
        <v>0</v>
      </c>
      <c r="R164" s="32">
        <f t="shared" ref="R164" si="172">I164+O164</f>
        <v>0</v>
      </c>
    </row>
    <row r="165" spans="1:18" ht="12" customHeight="1">
      <c r="A165" s="42"/>
      <c r="B165" s="214" t="s">
        <v>170</v>
      </c>
      <c r="C165" s="199"/>
      <c r="D165" s="215"/>
      <c r="E165" s="216"/>
      <c r="F165" s="356"/>
      <c r="G165" s="357"/>
      <c r="H165" s="202"/>
      <c r="I165" s="203"/>
      <c r="J165" s="258"/>
      <c r="K165" s="215"/>
      <c r="L165" s="204"/>
      <c r="M165" s="205"/>
      <c r="N165" s="206"/>
      <c r="O165" s="207"/>
      <c r="P165" s="258"/>
      <c r="Q165" s="208"/>
      <c r="R165" s="209"/>
    </row>
    <row r="166" spans="1:18" ht="12" customHeight="1">
      <c r="A166" s="42">
        <v>133</v>
      </c>
      <c r="B166" s="20" t="s">
        <v>48</v>
      </c>
      <c r="C166" s="16">
        <v>277.88</v>
      </c>
      <c r="D166" s="210">
        <v>1</v>
      </c>
      <c r="E166" s="75"/>
      <c r="F166" s="354"/>
      <c r="G166" s="355"/>
      <c r="H166" s="30">
        <f t="shared" si="113"/>
        <v>0</v>
      </c>
      <c r="I166" s="35">
        <f>C166*D166*F166</f>
        <v>0</v>
      </c>
      <c r="J166" s="259"/>
      <c r="K166" s="210">
        <v>1</v>
      </c>
      <c r="L166" s="76"/>
      <c r="M166" s="75"/>
      <c r="N166" s="33">
        <f>C166*K166*L166</f>
        <v>0</v>
      </c>
      <c r="O166" s="18">
        <f>C166*K166*M166</f>
        <v>0</v>
      </c>
      <c r="P166" s="259"/>
      <c r="Q166" s="36">
        <f t="shared" ref="Q166" si="173">H166+N166</f>
        <v>0</v>
      </c>
      <c r="R166" s="32">
        <f t="shared" ref="R166" si="174">I166+O166</f>
        <v>0</v>
      </c>
    </row>
    <row r="167" spans="1:18" ht="25.5" customHeight="1">
      <c r="A167" s="44">
        <v>134</v>
      </c>
      <c r="B167" s="397" t="s">
        <v>190</v>
      </c>
      <c r="C167" s="398"/>
      <c r="D167" s="398"/>
      <c r="E167" s="398"/>
      <c r="F167" s="398"/>
      <c r="G167" s="399"/>
      <c r="H167" s="224">
        <f>SUM(H7:H166)</f>
        <v>0</v>
      </c>
      <c r="I167" s="225">
        <f>SUM(I7:I166)</f>
        <v>0</v>
      </c>
      <c r="J167" s="37"/>
      <c r="K167" s="394"/>
      <c r="L167" s="395"/>
      <c r="M167" s="396"/>
      <c r="N167" s="226">
        <f>SUM(N7:N166)</f>
        <v>0</v>
      </c>
      <c r="O167" s="227">
        <f>SUM(O7:O166)</f>
        <v>0</v>
      </c>
      <c r="P167" s="37"/>
      <c r="Q167" s="227">
        <f>SUM(Q7:Q166)</f>
        <v>0</v>
      </c>
      <c r="R167" s="227">
        <f>SUM(R7:R166)</f>
        <v>0</v>
      </c>
    </row>
    <row r="168" spans="1:18" ht="25.5" customHeight="1">
      <c r="A168" s="359"/>
      <c r="B168" s="359"/>
      <c r="C168" s="359"/>
      <c r="D168" s="359"/>
      <c r="E168" s="359"/>
      <c r="F168" s="360"/>
      <c r="G168" s="391" t="s">
        <v>49</v>
      </c>
      <c r="H168" s="392"/>
      <c r="I168" s="392"/>
      <c r="J168" s="392"/>
      <c r="K168" s="392"/>
      <c r="L168" s="392"/>
      <c r="M168" s="392"/>
      <c r="N168" s="392"/>
      <c r="O168" s="392"/>
      <c r="P168" s="392"/>
      <c r="Q168" s="392"/>
      <c r="R168" s="393"/>
    </row>
    <row r="169" spans="1:18" ht="55.5" customHeight="1">
      <c r="A169" s="361"/>
      <c r="B169" s="361"/>
      <c r="C169" s="361"/>
      <c r="D169" s="361"/>
      <c r="E169" s="361"/>
      <c r="F169" s="362"/>
      <c r="G169" s="45"/>
      <c r="H169" s="348" t="s">
        <v>194</v>
      </c>
      <c r="I169" s="348"/>
      <c r="J169" s="348"/>
      <c r="K169" s="348"/>
      <c r="L169" s="349"/>
      <c r="M169" s="218" t="s">
        <v>202</v>
      </c>
      <c r="N169" s="88" t="s">
        <v>201</v>
      </c>
      <c r="O169" s="91" t="s">
        <v>203</v>
      </c>
      <c r="P169" s="31"/>
      <c r="Q169" s="219" t="s">
        <v>54</v>
      </c>
      <c r="R169" s="217" t="s">
        <v>55</v>
      </c>
    </row>
    <row r="170" spans="1:18" ht="12" customHeight="1">
      <c r="A170" s="361"/>
      <c r="B170" s="361"/>
      <c r="C170" s="361"/>
      <c r="D170" s="361"/>
      <c r="E170" s="361"/>
      <c r="F170" s="362"/>
      <c r="G170" s="46">
        <v>135</v>
      </c>
      <c r="H170" s="350" t="s">
        <v>256</v>
      </c>
      <c r="I170" s="350"/>
      <c r="J170" s="350"/>
      <c r="K170" s="350"/>
      <c r="L170" s="351"/>
      <c r="M170" s="221">
        <f>7*8</f>
        <v>56</v>
      </c>
      <c r="N170" s="79"/>
      <c r="O170" s="39"/>
      <c r="P170" s="39"/>
      <c r="Q170" s="80">
        <f t="shared" ref="Q170" si="175">M170*N170</f>
        <v>0</v>
      </c>
      <c r="R170" s="32">
        <f t="shared" ref="R170" si="176">M170*O170</f>
        <v>0</v>
      </c>
    </row>
    <row r="171" spans="1:18" ht="25.5" customHeight="1">
      <c r="A171" s="361"/>
      <c r="B171" s="361"/>
      <c r="C171" s="361"/>
      <c r="D171" s="361"/>
      <c r="E171" s="361"/>
      <c r="F171" s="362"/>
      <c r="G171" s="46">
        <v>136</v>
      </c>
      <c r="H171" s="370" t="s">
        <v>255</v>
      </c>
      <c r="I171" s="350"/>
      <c r="J171" s="350"/>
      <c r="K171" s="350"/>
      <c r="L171" s="351"/>
      <c r="M171" s="222">
        <f>49*7.5</f>
        <v>367.5</v>
      </c>
      <c r="N171" s="74"/>
      <c r="O171" s="40"/>
      <c r="P171" s="40"/>
      <c r="Q171" s="80">
        <f t="shared" ref="Q171:Q176" si="177">M171*N171</f>
        <v>0</v>
      </c>
      <c r="R171" s="32">
        <f t="shared" ref="R171:R176" si="178">M171*O171</f>
        <v>0</v>
      </c>
    </row>
    <row r="172" spans="1:18" ht="24.75" customHeight="1">
      <c r="A172" s="361"/>
      <c r="B172" s="361"/>
      <c r="C172" s="361"/>
      <c r="D172" s="361"/>
      <c r="E172" s="361"/>
      <c r="F172" s="362"/>
      <c r="G172" s="46">
        <v>137</v>
      </c>
      <c r="H172" s="370" t="s">
        <v>254</v>
      </c>
      <c r="I172" s="350"/>
      <c r="J172" s="350"/>
      <c r="K172" s="350"/>
      <c r="L172" s="351"/>
      <c r="M172" s="222">
        <f>8*6</f>
        <v>48</v>
      </c>
      <c r="N172" s="74"/>
      <c r="O172" s="40"/>
      <c r="P172" s="40"/>
      <c r="Q172" s="80">
        <f t="shared" si="177"/>
        <v>0</v>
      </c>
      <c r="R172" s="32">
        <f t="shared" si="178"/>
        <v>0</v>
      </c>
    </row>
    <row r="173" spans="1:18" ht="25.5" customHeight="1">
      <c r="A173" s="361"/>
      <c r="B173" s="361"/>
      <c r="C173" s="361"/>
      <c r="D173" s="361"/>
      <c r="E173" s="361"/>
      <c r="F173" s="362"/>
      <c r="G173" s="46">
        <v>138</v>
      </c>
      <c r="H173" s="352" t="s">
        <v>257</v>
      </c>
      <c r="I173" s="352"/>
      <c r="J173" s="352"/>
      <c r="K173" s="352"/>
      <c r="L173" s="353"/>
      <c r="M173" s="222">
        <f>18*6.5</f>
        <v>117</v>
      </c>
      <c r="N173" s="74"/>
      <c r="O173" s="40"/>
      <c r="P173" s="40"/>
      <c r="Q173" s="80">
        <f t="shared" si="177"/>
        <v>0</v>
      </c>
      <c r="R173" s="32">
        <f t="shared" si="178"/>
        <v>0</v>
      </c>
    </row>
    <row r="174" spans="1:18" ht="12" customHeight="1">
      <c r="A174" s="361"/>
      <c r="B174" s="361"/>
      <c r="C174" s="361"/>
      <c r="D174" s="361"/>
      <c r="E174" s="361"/>
      <c r="F174" s="362"/>
      <c r="G174" s="46">
        <v>139</v>
      </c>
      <c r="H174" s="364" t="s">
        <v>192</v>
      </c>
      <c r="I174" s="364"/>
      <c r="J174" s="364"/>
      <c r="K174" s="364"/>
      <c r="L174" s="365"/>
      <c r="M174" s="222">
        <v>270</v>
      </c>
      <c r="N174" s="74"/>
      <c r="O174" s="40"/>
      <c r="P174" s="40"/>
      <c r="Q174" s="80">
        <f t="shared" si="177"/>
        <v>0</v>
      </c>
      <c r="R174" s="32">
        <f t="shared" si="178"/>
        <v>0</v>
      </c>
    </row>
    <row r="175" spans="1:18" ht="25.5" customHeight="1">
      <c r="A175" s="361"/>
      <c r="B175" s="361"/>
      <c r="C175" s="361"/>
      <c r="D175" s="361"/>
      <c r="E175" s="361"/>
      <c r="F175" s="362"/>
      <c r="G175" s="46">
        <v>140</v>
      </c>
      <c r="H175" s="358" t="s">
        <v>258</v>
      </c>
      <c r="I175" s="352"/>
      <c r="J175" s="352"/>
      <c r="K175" s="352"/>
      <c r="L175" s="353"/>
      <c r="M175" s="222">
        <v>10</v>
      </c>
      <c r="N175" s="74"/>
      <c r="O175" s="40"/>
      <c r="P175" s="40"/>
      <c r="Q175" s="80">
        <f t="shared" si="177"/>
        <v>0</v>
      </c>
      <c r="R175" s="32">
        <f t="shared" si="178"/>
        <v>0</v>
      </c>
    </row>
    <row r="176" spans="1:18" ht="12" customHeight="1">
      <c r="A176" s="361"/>
      <c r="B176" s="361"/>
      <c r="C176" s="361"/>
      <c r="D176" s="361"/>
      <c r="E176" s="361"/>
      <c r="F176" s="362"/>
      <c r="G176" s="46">
        <v>141</v>
      </c>
      <c r="H176" s="366" t="s">
        <v>193</v>
      </c>
      <c r="I176" s="366"/>
      <c r="J176" s="366"/>
      <c r="K176" s="366"/>
      <c r="L176" s="367"/>
      <c r="M176" s="223">
        <v>1</v>
      </c>
      <c r="N176" s="81"/>
      <c r="O176" s="38"/>
      <c r="P176" s="38"/>
      <c r="Q176" s="80">
        <f t="shared" si="177"/>
        <v>0</v>
      </c>
      <c r="R176" s="32">
        <f t="shared" si="178"/>
        <v>0</v>
      </c>
    </row>
    <row r="177" spans="1:18" ht="24.75" customHeight="1" thickBot="1">
      <c r="A177" s="361"/>
      <c r="B177" s="361"/>
      <c r="C177" s="361"/>
      <c r="D177" s="361"/>
      <c r="E177" s="361"/>
      <c r="F177" s="362"/>
      <c r="G177" s="46">
        <v>142</v>
      </c>
      <c r="H177" s="405" t="s">
        <v>191</v>
      </c>
      <c r="I177" s="406"/>
      <c r="J177" s="406"/>
      <c r="K177" s="406"/>
      <c r="L177" s="406"/>
      <c r="M177" s="406"/>
      <c r="N177" s="406"/>
      <c r="O177" s="407"/>
      <c r="P177" s="87"/>
      <c r="Q177" s="220">
        <f>SUM(Q170:Q176)</f>
        <v>0</v>
      </c>
      <c r="R177" s="220">
        <f>SUM(R170:R176)</f>
        <v>0</v>
      </c>
    </row>
    <row r="178" spans="1:18" ht="25.5" customHeight="1" thickBot="1">
      <c r="A178" s="47">
        <v>143</v>
      </c>
      <c r="B178" s="402" t="s">
        <v>195</v>
      </c>
      <c r="C178" s="403"/>
      <c r="D178" s="403"/>
      <c r="E178" s="403"/>
      <c r="F178" s="403"/>
      <c r="G178" s="403"/>
      <c r="H178" s="403"/>
      <c r="I178" s="403"/>
      <c r="J178" s="403"/>
      <c r="K178" s="403"/>
      <c r="L178" s="403"/>
      <c r="M178" s="403"/>
      <c r="N178" s="403"/>
      <c r="O178" s="404"/>
      <c r="P178" s="86"/>
      <c r="Q178" s="228">
        <f>Q167+Q177</f>
        <v>0</v>
      </c>
      <c r="R178" s="229">
        <f>R167+R177</f>
        <v>0</v>
      </c>
    </row>
    <row r="179" spans="1:18" ht="10.5">
      <c r="A179" s="260"/>
      <c r="B179" s="253"/>
      <c r="C179" s="261"/>
      <c r="D179" s="262"/>
      <c r="E179" s="246"/>
      <c r="F179" s="263"/>
      <c r="G179" s="263"/>
      <c r="H179" s="263"/>
      <c r="I179" s="263"/>
      <c r="J179" s="264"/>
      <c r="K179" s="246"/>
      <c r="L179" s="246"/>
      <c r="M179" s="246"/>
      <c r="N179" s="263"/>
      <c r="O179" s="246"/>
      <c r="P179" s="246"/>
      <c r="Q179" s="263"/>
      <c r="R179" s="265" t="e">
        <f>#REF!+R170+R173+R174</f>
        <v>#REF!</v>
      </c>
    </row>
    <row r="180" spans="1:18">
      <c r="A180" s="260"/>
      <c r="B180" s="266" t="s">
        <v>196</v>
      </c>
      <c r="C180" s="261"/>
      <c r="D180" s="262"/>
      <c r="E180" s="246"/>
      <c r="F180" s="263"/>
      <c r="G180" s="263"/>
      <c r="H180" s="263"/>
      <c r="I180" s="263"/>
      <c r="J180" s="262"/>
      <c r="K180" s="261"/>
      <c r="L180" s="246"/>
      <c r="M180" s="246"/>
      <c r="N180" s="263"/>
      <c r="O180" s="246"/>
      <c r="P180" s="246"/>
      <c r="Q180" s="263"/>
      <c r="R180" s="246"/>
    </row>
    <row r="181" spans="1:18">
      <c r="A181" s="260"/>
      <c r="B181" s="266"/>
      <c r="C181" s="261"/>
      <c r="D181" s="262"/>
      <c r="E181" s="246"/>
      <c r="F181" s="263"/>
      <c r="G181" s="263"/>
      <c r="H181" s="263"/>
      <c r="I181" s="263"/>
      <c r="J181" s="262"/>
      <c r="K181" s="261"/>
      <c r="L181" s="246"/>
      <c r="M181" s="246"/>
      <c r="N181" s="263"/>
      <c r="O181" s="246"/>
      <c r="P181" s="246"/>
      <c r="Q181" s="263"/>
      <c r="R181" s="246"/>
    </row>
    <row r="182" spans="1:18">
      <c r="A182" s="260"/>
      <c r="B182" s="266"/>
      <c r="C182" s="261"/>
      <c r="D182" s="262"/>
      <c r="E182" s="246"/>
      <c r="F182" s="263"/>
      <c r="G182" s="263"/>
      <c r="H182" s="263"/>
      <c r="I182" s="263"/>
      <c r="J182" s="262"/>
      <c r="K182" s="261"/>
      <c r="L182" s="246"/>
      <c r="M182" s="246"/>
      <c r="N182" s="263"/>
      <c r="O182" s="246"/>
      <c r="P182" s="246"/>
      <c r="Q182" s="263"/>
      <c r="R182" s="246"/>
    </row>
    <row r="183" spans="1:18">
      <c r="A183" s="260"/>
      <c r="B183" s="266"/>
      <c r="C183" s="261"/>
      <c r="D183" s="262"/>
      <c r="E183" s="246"/>
      <c r="F183" s="263"/>
      <c r="G183" s="263"/>
      <c r="H183" s="263"/>
      <c r="I183" s="263"/>
      <c r="J183" s="262"/>
      <c r="K183" s="261"/>
      <c r="L183" s="246"/>
      <c r="M183" s="246"/>
      <c r="N183" s="263"/>
      <c r="O183" s="246"/>
      <c r="P183" s="246"/>
      <c r="Q183" s="263"/>
      <c r="R183" s="246"/>
    </row>
    <row r="184" spans="1:18" ht="12">
      <c r="A184" s="260"/>
      <c r="B184" s="281" t="s">
        <v>289</v>
      </c>
      <c r="C184" s="282"/>
      <c r="D184" s="283"/>
      <c r="E184" s="283"/>
      <c r="F184" s="284"/>
      <c r="G184" s="283"/>
      <c r="H184" s="279"/>
      <c r="I184" s="263"/>
      <c r="J184" s="262"/>
      <c r="K184" s="261"/>
      <c r="L184" s="246"/>
      <c r="M184" s="246"/>
      <c r="N184" s="263"/>
      <c r="O184" s="246"/>
      <c r="P184" s="246"/>
      <c r="Q184" s="263"/>
      <c r="R184" s="246"/>
    </row>
    <row r="185" spans="1:18" ht="12">
      <c r="A185" s="260"/>
      <c r="B185" s="285" t="s">
        <v>290</v>
      </c>
      <c r="C185" s="285"/>
      <c r="D185" s="283"/>
      <c r="E185" s="284"/>
      <c r="F185" s="286" t="s">
        <v>288</v>
      </c>
      <c r="G185" s="284"/>
      <c r="H185" s="280"/>
      <c r="I185" s="263"/>
      <c r="J185" s="262"/>
      <c r="K185" s="261"/>
      <c r="L185" s="246"/>
      <c r="M185" s="246"/>
      <c r="N185" s="263"/>
      <c r="O185" s="246"/>
      <c r="P185" s="246"/>
      <c r="Q185" s="263"/>
      <c r="R185" s="246"/>
    </row>
    <row r="186" spans="1:18" ht="12">
      <c r="A186" s="281"/>
      <c r="B186" s="282"/>
      <c r="C186" s="283"/>
      <c r="D186" s="283"/>
      <c r="E186" s="284"/>
      <c r="F186" s="283"/>
      <c r="G186" s="279"/>
      <c r="H186" s="263"/>
      <c r="I186" s="263"/>
      <c r="J186" s="262"/>
      <c r="K186" s="261"/>
      <c r="L186" s="246"/>
      <c r="M186" s="263"/>
      <c r="N186" s="263"/>
      <c r="O186" s="263"/>
      <c r="P186" s="263"/>
      <c r="Q186" s="263"/>
      <c r="R186" s="263"/>
    </row>
    <row r="187" spans="1:18" ht="12">
      <c r="A187" s="285" t="s">
        <v>284</v>
      </c>
      <c r="B187" s="285"/>
      <c r="C187" s="283"/>
      <c r="D187" s="284"/>
      <c r="E187" s="286"/>
      <c r="F187" s="284"/>
      <c r="G187" s="280"/>
      <c r="H187" s="71"/>
    </row>
    <row r="188" spans="1:18">
      <c r="A188" s="260"/>
      <c r="B188" s="253"/>
      <c r="C188" s="261"/>
      <c r="D188" s="262"/>
      <c r="E188" s="246"/>
      <c r="F188" s="263"/>
      <c r="G188" s="263"/>
    </row>
  </sheetData>
  <mergeCells count="188">
    <mergeCell ref="F21:G21"/>
    <mergeCell ref="F20:G20"/>
    <mergeCell ref="F19:G19"/>
    <mergeCell ref="F24:G24"/>
    <mergeCell ref="F30:G30"/>
    <mergeCell ref="F29:G29"/>
    <mergeCell ref="B178:O178"/>
    <mergeCell ref="H177:O177"/>
    <mergeCell ref="F8:G8"/>
    <mergeCell ref="F27:G27"/>
    <mergeCell ref="F26:G26"/>
    <mergeCell ref="F25:G25"/>
    <mergeCell ref="F39:G39"/>
    <mergeCell ref="F38:G38"/>
    <mergeCell ref="F37:G37"/>
    <mergeCell ref="F46:G46"/>
    <mergeCell ref="F45:G45"/>
    <mergeCell ref="F44:G44"/>
    <mergeCell ref="F43:G43"/>
    <mergeCell ref="F42:G42"/>
    <mergeCell ref="F34:G34"/>
    <mergeCell ref="F51:G51"/>
    <mergeCell ref="F50:G50"/>
    <mergeCell ref="F49:G49"/>
    <mergeCell ref="F7:G7"/>
    <mergeCell ref="F6:G6"/>
    <mergeCell ref="F4:G4"/>
    <mergeCell ref="G168:R168"/>
    <mergeCell ref="K167:M167"/>
    <mergeCell ref="B167:G167"/>
    <mergeCell ref="F13:G13"/>
    <mergeCell ref="F12:G12"/>
    <mergeCell ref="F11:G11"/>
    <mergeCell ref="F10:G10"/>
    <mergeCell ref="F9:G9"/>
    <mergeCell ref="F18:G18"/>
    <mergeCell ref="F17:G17"/>
    <mergeCell ref="F16:G16"/>
    <mergeCell ref="F15:G15"/>
    <mergeCell ref="F14:G14"/>
    <mergeCell ref="F23:G23"/>
    <mergeCell ref="F22:G22"/>
    <mergeCell ref="F33:G33"/>
    <mergeCell ref="F32:G32"/>
    <mergeCell ref="F31:G31"/>
    <mergeCell ref="F36:G36"/>
    <mergeCell ref="F35:G35"/>
    <mergeCell ref="F28:G28"/>
    <mergeCell ref="F48:G48"/>
    <mergeCell ref="F47:G47"/>
    <mergeCell ref="F53:G53"/>
    <mergeCell ref="F52:G52"/>
    <mergeCell ref="F41:G41"/>
    <mergeCell ref="F40:G40"/>
    <mergeCell ref="F57:G57"/>
    <mergeCell ref="F56:G56"/>
    <mergeCell ref="F55:G55"/>
    <mergeCell ref="F54:G54"/>
    <mergeCell ref="F62:G62"/>
    <mergeCell ref="F61:G61"/>
    <mergeCell ref="F60:G60"/>
    <mergeCell ref="F59:G59"/>
    <mergeCell ref="F58:G58"/>
    <mergeCell ref="F67:G67"/>
    <mergeCell ref="F66:G66"/>
    <mergeCell ref="F65:G65"/>
    <mergeCell ref="F64:G64"/>
    <mergeCell ref="F63:G63"/>
    <mergeCell ref="F72:G72"/>
    <mergeCell ref="F71:G71"/>
    <mergeCell ref="F70:G70"/>
    <mergeCell ref="F69:G69"/>
    <mergeCell ref="F68:G68"/>
    <mergeCell ref="F76:G76"/>
    <mergeCell ref="F75:G75"/>
    <mergeCell ref="F74:G74"/>
    <mergeCell ref="F73:G73"/>
    <mergeCell ref="F81:G81"/>
    <mergeCell ref="F80:G80"/>
    <mergeCell ref="F79:G79"/>
    <mergeCell ref="F78:G78"/>
    <mergeCell ref="F77:G77"/>
    <mergeCell ref="F86:G86"/>
    <mergeCell ref="F85:G85"/>
    <mergeCell ref="F84:G84"/>
    <mergeCell ref="F83:G83"/>
    <mergeCell ref="F82:G82"/>
    <mergeCell ref="F91:G91"/>
    <mergeCell ref="F90:G90"/>
    <mergeCell ref="F89:G89"/>
    <mergeCell ref="F88:G88"/>
    <mergeCell ref="F87:G87"/>
    <mergeCell ref="F96:G96"/>
    <mergeCell ref="F95:G95"/>
    <mergeCell ref="F94:G94"/>
    <mergeCell ref="F93:G93"/>
    <mergeCell ref="F92:G92"/>
    <mergeCell ref="F101:G101"/>
    <mergeCell ref="F100:G100"/>
    <mergeCell ref="F99:G99"/>
    <mergeCell ref="F98:G98"/>
    <mergeCell ref="F97:G97"/>
    <mergeCell ref="F106:G106"/>
    <mergeCell ref="F105:G105"/>
    <mergeCell ref="F104:G104"/>
    <mergeCell ref="F103:G103"/>
    <mergeCell ref="F102:G102"/>
    <mergeCell ref="F111:G111"/>
    <mergeCell ref="F110:G110"/>
    <mergeCell ref="F109:G109"/>
    <mergeCell ref="F108:G108"/>
    <mergeCell ref="F107:G107"/>
    <mergeCell ref="F116:G116"/>
    <mergeCell ref="F115:G115"/>
    <mergeCell ref="F114:G114"/>
    <mergeCell ref="F113:G113"/>
    <mergeCell ref="F112:G112"/>
    <mergeCell ref="F120:G120"/>
    <mergeCell ref="F119:G119"/>
    <mergeCell ref="F118:G118"/>
    <mergeCell ref="F117:G117"/>
    <mergeCell ref="F126:G126"/>
    <mergeCell ref="F125:G125"/>
    <mergeCell ref="F124:G124"/>
    <mergeCell ref="F123:G123"/>
    <mergeCell ref="F122:G122"/>
    <mergeCell ref="F129:G129"/>
    <mergeCell ref="F128:G128"/>
    <mergeCell ref="F127:G127"/>
    <mergeCell ref="F136:G136"/>
    <mergeCell ref="F135:G135"/>
    <mergeCell ref="F134:G134"/>
    <mergeCell ref="F133:G133"/>
    <mergeCell ref="F132:G132"/>
    <mergeCell ref="F121:G121"/>
    <mergeCell ref="F156:G156"/>
    <mergeCell ref="F155:G155"/>
    <mergeCell ref="F154:G154"/>
    <mergeCell ref="F153:G153"/>
    <mergeCell ref="F152:G152"/>
    <mergeCell ref="F161:G161"/>
    <mergeCell ref="F160:G160"/>
    <mergeCell ref="F131:G131"/>
    <mergeCell ref="F130:G130"/>
    <mergeCell ref="F145:G145"/>
    <mergeCell ref="F144:G144"/>
    <mergeCell ref="F143:G143"/>
    <mergeCell ref="F142:G142"/>
    <mergeCell ref="F151:G151"/>
    <mergeCell ref="F150:G150"/>
    <mergeCell ref="F149:G149"/>
    <mergeCell ref="F148:G148"/>
    <mergeCell ref="F147:G147"/>
    <mergeCell ref="A1:A3"/>
    <mergeCell ref="B1:R1"/>
    <mergeCell ref="C2:D2"/>
    <mergeCell ref="C3:D3"/>
    <mergeCell ref="B5:B6"/>
    <mergeCell ref="D5:I5"/>
    <mergeCell ref="C5:C6"/>
    <mergeCell ref="R5:R6"/>
    <mergeCell ref="K5:O5"/>
    <mergeCell ref="Q5:Q6"/>
    <mergeCell ref="E2:R3"/>
    <mergeCell ref="H169:L169"/>
    <mergeCell ref="H170:L170"/>
    <mergeCell ref="H173:L173"/>
    <mergeCell ref="F159:G159"/>
    <mergeCell ref="F158:G158"/>
    <mergeCell ref="F157:G157"/>
    <mergeCell ref="H175:L175"/>
    <mergeCell ref="A168:F177"/>
    <mergeCell ref="A5:A6"/>
    <mergeCell ref="F166:G166"/>
    <mergeCell ref="F165:G165"/>
    <mergeCell ref="F164:G164"/>
    <mergeCell ref="F163:G163"/>
    <mergeCell ref="F162:G162"/>
    <mergeCell ref="H174:L174"/>
    <mergeCell ref="H176:L176"/>
    <mergeCell ref="F141:G141"/>
    <mergeCell ref="F140:G140"/>
    <mergeCell ref="F139:G139"/>
    <mergeCell ref="F138:G138"/>
    <mergeCell ref="F137:G137"/>
    <mergeCell ref="H172:L172"/>
    <mergeCell ref="H171:L171"/>
    <mergeCell ref="F146:G146"/>
  </mergeCells>
  <pageMargins left="0.25" right="0.25" top="0.75" bottom="0.75" header="0.3" footer="0.3"/>
  <pageSetup paperSize="8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</vt:lpstr>
      <vt:lpstr>53.1_Zimowy_Narodowy</vt:lpstr>
      <vt:lpstr>54.1_Impreza_całostadionowa</vt:lpstr>
      <vt:lpstr>'53.1_Zimowy_Narodowy'!Obszar_wydruku</vt:lpstr>
      <vt:lpstr>'54.1_Impreza_całostadionowa'!Obszar_wydruku</vt:lpstr>
      <vt:lpstr>Formularz!Obszar_wydruku</vt:lpstr>
    </vt:vector>
  </TitlesOfParts>
  <Company>Impel 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Zofia.Guzy@2012plus.pl</dc:creator>
  <cp:lastModifiedBy>mokninski</cp:lastModifiedBy>
  <cp:lastPrinted>2020-02-25T15:10:18Z</cp:lastPrinted>
  <dcterms:created xsi:type="dcterms:W3CDTF">2018-11-09T14:37:10Z</dcterms:created>
  <dcterms:modified xsi:type="dcterms:W3CDTF">2020-03-19T10:16:30Z</dcterms:modified>
</cp:coreProperties>
</file>